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/>
  <calcPr fullCalcOnLoad="1"/>
</workbook>
</file>

<file path=xl/sharedStrings.xml><?xml version="1.0" encoding="utf-8"?>
<sst xmlns="http://schemas.openxmlformats.org/spreadsheetml/2006/main" count="577" uniqueCount="383">
  <si>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</si>
  <si>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</si>
  <si>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</si>
  <si>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</si>
  <si>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</si>
  <si>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</si>
  <si>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</si>
  <si>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</si>
  <si>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</si>
  <si>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</si>
  <si>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</si>
  <si>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</si>
  <si>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</si>
  <si>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</si>
  <si>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</si>
  <si>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</si>
  <si>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</si>
  <si>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</si>
  <si>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</si>
  <si>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</si>
  <si>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</si>
  <si>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</si>
  <si>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</si>
  <si>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</si>
  <si>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</si>
  <si>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</si>
  <si>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</si>
  <si>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</si>
  <si>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</si>
  <si>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</si>
  <si>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</si>
  <si>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</si>
  <si>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</si>
  <si>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</si>
  <si>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</si>
  <si>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</si>
  <si>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</si>
  <si>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</si>
  <si>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</si>
  <si>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</si>
  <si>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</si>
  <si>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</si>
  <si>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</si>
  <si>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</si>
  <si>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</si>
  <si>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</si>
  <si>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</si>
  <si>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</si>
  <si>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</si>
  <si>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</si>
  <si>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</si>
  <si>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</si>
  <si>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</si>
  <si>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</si>
  <si>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</si>
  <si>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</si>
  <si>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</si>
  <si>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</si>
  <si>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</si>
  <si>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</si>
  <si>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</si>
  <si>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</si>
  <si>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</si>
  <si>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</si>
  <si>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</si>
  <si>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</si>
  <si>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</si>
  <si>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</si>
  <si>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</si>
  <si>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</si>
  <si>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</si>
  <si>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</si>
  <si>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</si>
  <si>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</si>
  <si>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</si>
  <si>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</si>
  <si>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</si>
  <si>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</si>
  <si>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</si>
  <si>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</si>
  <si>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</si>
  <si>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</si>
  <si>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</si>
  <si>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</si>
  <si>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</si>
  <si>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</si>
  <si>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</si>
  <si>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</si>
  <si>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</si>
  <si>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</si>
  <si>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</si>
  <si>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</si>
  <si>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</si>
  <si>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</si>
  <si>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</si>
  <si>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</si>
  <si>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</si>
  <si>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</si>
  <si>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</si>
  <si>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</si>
  <si>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</si>
  <si>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</si>
  <si>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</si>
  <si>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</si>
  <si>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</si>
  <si>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</si>
  <si>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</si>
  <si>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</si>
  <si>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</si>
  <si>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</si>
  <si>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</si>
  <si>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</si>
  <si>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</si>
  <si>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</si>
  <si>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</si>
  <si>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</si>
  <si>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</si>
  <si>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</si>
  <si>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</si>
  <si>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</si>
  <si>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</si>
  <si>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</si>
  <si>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</si>
  <si>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</si>
  <si>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</si>
  <si>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</si>
  <si>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</si>
  <si>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</si>
  <si>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</si>
  <si>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</si>
  <si>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</si>
  <si>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</si>
  <si>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</si>
  <si>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</si>
  <si>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</si>
  <si>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</si>
  <si>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</si>
  <si>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</si>
  <si>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</si>
  <si>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</si>
  <si>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</si>
  <si>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</si>
  <si>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</si>
  <si>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</si>
  <si>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</si>
  <si>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</si>
  <si>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</si>
  <si>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</si>
  <si>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</si>
  <si>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</si>
  <si>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</si>
  <si>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</si>
  <si>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</si>
  <si>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</si>
  <si>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</si>
  <si>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</si>
  <si>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</si>
  <si>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</si>
  <si>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</si>
  <si>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</si>
  <si>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</si>
  <si>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</si>
  <si>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</si>
  <si>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</si>
  <si>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</si>
  <si>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</si>
  <si>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</si>
  <si>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</si>
  <si>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</si>
  <si>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Food Services</t>
  </si>
  <si>
    <t>TOTAL OTHER REVENUE SOURCES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</si>
  <si>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</si>
  <si>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</si>
  <si>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</si>
  <si>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</si>
  <si>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</si>
  <si>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</si>
  <si>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</si>
  <si>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</si>
  <si>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</si>
  <si>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</si>
  <si>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</si>
  <si>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</si>
  <si>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</si>
  <si>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</si>
  <si>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</si>
  <si>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</si>
  <si>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</si>
  <si>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</si>
  <si>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</si>
  <si>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</si>
  <si>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</si>
  <si>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</si>
  <si>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</si>
  <si>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</si>
  <si>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</si>
  <si>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</si>
  <si>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</si>
  <si>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</si>
  <si>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</si>
  <si>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</si>
  <si>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</si>
  <si>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</si>
  <si>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</si>
  <si>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</si>
  <si>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</si>
  <si>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</si>
  <si>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 xml:space="preserve">  USDA Donated Commodities</t>
  </si>
  <si>
    <t xml:space="preserve">  Cash In Lieu of Donated Foods</t>
  </si>
  <si>
    <t xml:space="preserve">  Interest, Incl. Profit on Investments</t>
  </si>
  <si>
    <t>3164  Paving Project at Dist Office</t>
  </si>
  <si>
    <t>3563  Land Acquisitions</t>
  </si>
  <si>
    <t>3655  Covered Walkway Countywide</t>
  </si>
  <si>
    <t>3723  Repayment of COP 2000</t>
  </si>
  <si>
    <t>3733  Repayment of COP 2003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</si>
  <si>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</si>
  <si>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</si>
  <si>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</si>
  <si>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</si>
  <si>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</si>
  <si>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</si>
  <si>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</si>
  <si>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Library Books - New Libraries</t>
  </si>
  <si>
    <t>Elementary School "V" - Coppergt</t>
  </si>
  <si>
    <t>$</t>
  </si>
  <si>
    <t xml:space="preserve">  Misc. Local Sources</t>
  </si>
  <si>
    <t>3494  Construct Relocatable Clsrm CW</t>
  </si>
  <si>
    <t>TOTAL EXPENSES:</t>
  </si>
  <si>
    <t>PL81-874 Federal Impact Sped</t>
  </si>
  <si>
    <t>CO &amp; DS Withheld for Administrative Exp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</si>
  <si>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</si>
  <si>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</si>
  <si>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</si>
  <si>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</si>
  <si>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</si>
  <si>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</si>
  <si>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TITLE V FY2005</t>
  </si>
  <si>
    <t>Excellent Teach. Prg. Nat'l Bd.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</si>
  <si>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</si>
  <si>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</si>
  <si>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</si>
  <si>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</si>
  <si>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</si>
  <si>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3106  New Elementary School "W"</t>
  </si>
  <si>
    <t>3156  District-Wide Facilities Tech</t>
  </si>
  <si>
    <t>3456  Roadway, Sidewalk Improvements</t>
  </si>
  <si>
    <t>3753  Repayment of COP 2005 - "NN"</t>
  </si>
  <si>
    <t>Safe &amp; Drug Free Schools FY06</t>
  </si>
  <si>
    <t>NEFBA GRANT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</si>
  <si>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</si>
  <si>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</si>
  <si>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</si>
  <si>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</si>
  <si>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</si>
  <si>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2,3</t>
  </si>
  <si>
    <t>3204  Elementary School "V"-Coppergate</t>
  </si>
  <si>
    <t>Dues and Fees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</si>
  <si>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</si>
  <si>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</si>
  <si>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</si>
  <si>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3135  BLC- Covered Play/Restroom</t>
  </si>
  <si>
    <t>CLAY COUNTY SCHOOL BOARD</t>
  </si>
  <si>
    <t>GENERAL FUND</t>
  </si>
  <si>
    <t>STATEMENT OF REVENUE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</si>
  <si>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</si>
  <si>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</si>
  <si>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</si>
  <si>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</si>
  <si>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</si>
  <si>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</si>
  <si>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</si>
  <si>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</si>
  <si>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</si>
  <si>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</si>
  <si>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</si>
  <si>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</si>
  <si>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</si>
  <si>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Library Books - Elementary</t>
  </si>
  <si>
    <t>Voluntary Pre-K</t>
  </si>
  <si>
    <t>TITLE 11 FY 07</t>
  </si>
  <si>
    <t xml:space="preserve">TITLE 111 ESOL </t>
  </si>
  <si>
    <t>CARL PERKINS GRANT FY2007</t>
  </si>
  <si>
    <t>I.D.E.A.- PART B  FY07</t>
  </si>
  <si>
    <t>READING FIRST FY2007</t>
  </si>
  <si>
    <t>Homeless Children and Youth FY07</t>
  </si>
  <si>
    <t>SEDNET FY2007</t>
  </si>
  <si>
    <t>Teaching American History</t>
  </si>
  <si>
    <t>3346 Safety To Life</t>
  </si>
  <si>
    <t>3602  OAKLEAF School "N"</t>
  </si>
  <si>
    <t>2,8,9</t>
  </si>
  <si>
    <t>3894  Reimburse Maint Salaries &amp; Materials</t>
  </si>
  <si>
    <t>3157  District-Wide Facilities Tech</t>
  </si>
  <si>
    <t>3412  New Elementary School "Z"</t>
  </si>
  <si>
    <t>3423  New High School "QQQ"</t>
  </si>
  <si>
    <t>3763  Repayment of COP Dues &amp; Fees</t>
  </si>
  <si>
    <t xml:space="preserve">Source code:  1 - CO &amp; DS     2 - Dist. Voted Capital Improvmt     3 - PECO     5 - SBE Bonds     7 - C.O.P.    8 - Impact Fees    9 - Other Misc. Sources  10 - Sales Surtax   </t>
  </si>
  <si>
    <t>Permanent Classrooms at CEB</t>
  </si>
  <si>
    <t xml:space="preserve">  Refund of Prior Year's Expenses</t>
  </si>
  <si>
    <t>`</t>
  </si>
  <si>
    <t>3434  District Security Fencing</t>
  </si>
  <si>
    <t>Sale of Equipment</t>
  </si>
  <si>
    <t>New Relocables Purchase &amp; Setup</t>
  </si>
  <si>
    <t>3117  Mburg Annex - Hydraulic Lifts</t>
  </si>
  <si>
    <t>Salaries</t>
  </si>
  <si>
    <t>3026  New Elementary School "Y"</t>
  </si>
  <si>
    <t>0001  Capital Projects Contingency</t>
  </si>
  <si>
    <t>3057  New Elementary School "F"</t>
  </si>
  <si>
    <t>Transfer In from General Fund</t>
  </si>
  <si>
    <t>Transfer from Capital Projects</t>
  </si>
  <si>
    <t>Transfers to Capital Projects</t>
  </si>
  <si>
    <t>3216  Elementary School "X" Lake Asbury</t>
  </si>
  <si>
    <t>TITLE 1 SINI</t>
  </si>
  <si>
    <t>Transfer of Funds</t>
  </si>
  <si>
    <t>Transfer from General Fund</t>
  </si>
  <si>
    <t>FY  2007-2008</t>
  </si>
  <si>
    <t>NEW YEAR    2007-2008</t>
  </si>
  <si>
    <t>3018  GCSJH Renovate Restrooms</t>
  </si>
  <si>
    <t>3028  Replace Fire Alarms Countywide</t>
  </si>
  <si>
    <t>3038  Replace HVAC Units Countywide</t>
  </si>
  <si>
    <t>3048  RHS Second Chiller Addition</t>
  </si>
  <si>
    <t>3058  TBE Replace Chillder</t>
  </si>
  <si>
    <t>3068  TES Easement &amp; Sewer/Water</t>
  </si>
  <si>
    <t>3108  KHHS Re-Roofing Bldg 8 Art</t>
  </si>
  <si>
    <t>3158  District-Wide Facilities Tech</t>
  </si>
  <si>
    <t>3178  CHS Re-Roofing Building 1</t>
  </si>
  <si>
    <t>3238  Install Grounding Systems</t>
  </si>
  <si>
    <t>3248  LAE Re-Shingle Bldgs. 1,2,3</t>
  </si>
  <si>
    <t>3348  Safety-To-Life</t>
  </si>
  <si>
    <t>3441  Keystone Transportation Improvement</t>
  </si>
  <si>
    <t>3468  District Ancillary Facilities</t>
  </si>
  <si>
    <t>3475  Parking Improvements TBE</t>
  </si>
  <si>
    <t>3486  Parking Improvements MBE</t>
  </si>
  <si>
    <t>3558  Demolition KHHS Rec Area</t>
  </si>
  <si>
    <t>3768  TES Re-Roofing Bldgs. 3 &amp; 4</t>
  </si>
  <si>
    <t>3608  CHS Re-Roofing Bldg 6 Art</t>
  </si>
  <si>
    <t>TITLE 1 Part A Basic FY 08</t>
  </si>
  <si>
    <t>TITLE 11 FY 08</t>
  </si>
  <si>
    <t>CARL PERKINS GRANT FY2008</t>
  </si>
  <si>
    <t>TITLE V FY2008</t>
  </si>
  <si>
    <t>I.D.E.A.- PART B  FY08</t>
  </si>
  <si>
    <t>IDEA - PREK FY 2008</t>
  </si>
  <si>
    <t>READING FIRST FY2008</t>
  </si>
  <si>
    <t>Enhancing Ed thru Technology 08</t>
  </si>
  <si>
    <t>Safe &amp; Drug Free Schools FY08</t>
  </si>
  <si>
    <t>Homeless Children and Youth FY08</t>
  </si>
  <si>
    <t xml:space="preserve">SEDNET FY2008 </t>
  </si>
  <si>
    <t>TITLE 1 PART A BASIC FY 07</t>
  </si>
  <si>
    <t>TECH PREP GRANT FY08</t>
  </si>
  <si>
    <t>Problem-Solving/RtI</t>
  </si>
  <si>
    <t>1,2,8,9</t>
  </si>
  <si>
    <t>1,2,3,8,9</t>
  </si>
  <si>
    <t>2,3,8,9</t>
  </si>
  <si>
    <t>3,8</t>
  </si>
  <si>
    <t>8,9</t>
  </si>
  <si>
    <t>3338  Remodeling of Bldg. 4 &amp; 5  CEB</t>
  </si>
  <si>
    <t>1528  School Equip. Disbursement</t>
  </si>
  <si>
    <t>06/30/2007</t>
  </si>
  <si>
    <t>Year Budget FY08</t>
  </si>
  <si>
    <t>High School QQQ</t>
  </si>
  <si>
    <t>Elementary School "W"-Oakleaf Village</t>
  </si>
  <si>
    <t>Elementary School "X" Shadowlawn</t>
  </si>
  <si>
    <t>Fund Balance July 1, 2007</t>
  </si>
  <si>
    <t>FUND BALANCE  JULY 1, 2007</t>
  </si>
  <si>
    <t>FUND BALANCE    JULY 1, 2007</t>
  </si>
  <si>
    <t>Performance Pay Incentive</t>
  </si>
  <si>
    <t>Adult Educ. &amp; Family Literacy</t>
  </si>
  <si>
    <t>Other Purchased Services</t>
  </si>
  <si>
    <t>TITLE 1 Set Aside</t>
  </si>
  <si>
    <t>TITLE 1 Dist Corrective Action</t>
  </si>
  <si>
    <t>AV Materials $750/OVER</t>
  </si>
  <si>
    <t>AV Materials Less Than $750</t>
  </si>
  <si>
    <t>Software $750 &amp; Over</t>
  </si>
  <si>
    <t>Software Less Than $750</t>
  </si>
  <si>
    <t>3309  Special Maintenance Account</t>
  </si>
  <si>
    <t>3406  Permanent Classroom CEB</t>
  </si>
  <si>
    <t>July 1, 2007 thru February 29, 2008</t>
  </si>
  <si>
    <t>July 1, 2007  thru February 29, 2008</t>
  </si>
  <si>
    <t>1978 Painting Overtime FY 2008</t>
  </si>
  <si>
    <t xml:space="preserve">     of  February, 2008 was 3.68%.</t>
  </si>
  <si>
    <t>School Internal Accounts</t>
  </si>
  <si>
    <t>1.  The rate of interest earned on investments with the State Board of Administration during the month</t>
  </si>
  <si>
    <t>2.  For comparison purposes with the General Fund Statement of Revenue, we have completed  67%</t>
  </si>
  <si>
    <t>SUMMARY OF CASH &amp; INVESTMENTS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</si>
</sst>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0" fontId="0" fillId="0" borderId="0" xfId="0" applyNumberFormat="1" applyFill="1" applyAlignment="1">
      <alignment horizontal="right"/>
    </xf>
    <xf numFmtId="40" fontId="0" fillId="0" borderId="0" xfId="0" applyNumberFormat="1" applyFont="1" applyAlignment="1">
      <alignment/>
    </xf>
    <xf numFmtId="40" fontId="0" fillId="0" borderId="0" xfId="0" applyNumberFormat="1" applyAlignment="1">
      <alignment horizontal="right"/>
    </xf>
    <xf numFmtId="10" fontId="0" fillId="0" borderId="0" xfId="0" applyNumberFormat="1" applyFont="1" applyBorder="1" applyAlignment="1">
      <alignment/>
    </xf>
    <xf numFmtId="10" fontId="0" fillId="0" borderId="3" xfId="0" applyNumberFormat="1" applyFill="1" applyBorder="1" applyAlignment="1">
      <alignment horizontal="right"/>
    </xf>
    <xf numFmtId="40" fontId="5" fillId="0" borderId="2" xfId="0" applyNumberFormat="1" applyFont="1" applyFill="1" applyBorder="1" applyAlignment="1">
      <alignment/>
    </xf>
    <xf numFmtId="40" fontId="0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94" t="s">
        <v>261</v>
      </c>
      <c r="B1" s="94"/>
      <c r="C1" s="94"/>
      <c r="D1" s="94"/>
      <c r="E1" s="94"/>
    </row>
    <row r="2" spans="1:5" ht="15.75">
      <c r="A2" s="94" t="s">
        <v>382</v>
      </c>
      <c r="B2" s="94"/>
      <c r="C2" s="94"/>
      <c r="D2" s="94"/>
      <c r="E2" s="94"/>
    </row>
    <row r="3" spans="1:5" ht="15.75">
      <c r="A3" s="94" t="s">
        <v>376</v>
      </c>
      <c r="B3" s="95"/>
      <c r="C3" s="95"/>
      <c r="D3" s="94"/>
      <c r="E3" s="96"/>
    </row>
    <row r="4" spans="1:5" ht="15.75">
      <c r="A4" s="97"/>
      <c r="B4" s="97"/>
      <c r="C4" s="97"/>
      <c r="D4" s="97"/>
      <c r="E4" s="97"/>
    </row>
    <row r="5" spans="1:5" ht="25.5" customHeight="1">
      <c r="A5" s="67"/>
      <c r="B5" s="68" t="s">
        <v>0</v>
      </c>
      <c r="C5" s="68" t="s">
        <v>1</v>
      </c>
      <c r="D5" s="67" t="s">
        <v>2</v>
      </c>
      <c r="E5" s="69" t="s">
        <v>3</v>
      </c>
    </row>
    <row r="7" spans="1:5" ht="12.75">
      <c r="A7" t="s">
        <v>4</v>
      </c>
      <c r="B7" s="13">
        <f>56461431.4+2753914.77</f>
        <v>59215346.17</v>
      </c>
      <c r="C7" s="13">
        <v>4439437.35</v>
      </c>
      <c r="D7" s="2" t="s">
        <v>5</v>
      </c>
      <c r="E7" s="1">
        <f>SUM(B7:D7)</f>
        <v>63654783.52</v>
      </c>
    </row>
    <row r="8" spans="2:3" ht="12.75">
      <c r="B8" s="13" t="s">
        <v>9</v>
      </c>
      <c r="C8" s="13" t="s">
        <v>9</v>
      </c>
    </row>
    <row r="9" spans="1:5" ht="12.75">
      <c r="A9" t="s">
        <v>379</v>
      </c>
      <c r="B9" s="13">
        <v>-5000</v>
      </c>
      <c r="C9" s="13">
        <v>2157170.23</v>
      </c>
      <c r="D9" s="2" t="s">
        <v>5</v>
      </c>
      <c r="E9" s="1">
        <f>SUM(B9:D9)</f>
        <v>2152170.23</v>
      </c>
    </row>
    <row r="11" spans="1:7" ht="12.75">
      <c r="A11" t="s">
        <v>6</v>
      </c>
      <c r="B11" s="13">
        <v>64812.74</v>
      </c>
      <c r="C11" s="13">
        <v>688521.11</v>
      </c>
      <c r="D11" s="2" t="s">
        <v>5</v>
      </c>
      <c r="E11" s="1">
        <f>SUM(B11:D11)</f>
        <v>753333.85</v>
      </c>
      <c r="G11" s="3"/>
    </row>
    <row r="12" spans="2:3" ht="12.75">
      <c r="B12" s="13" t="s">
        <v>9</v>
      </c>
      <c r="C12" s="13" t="s">
        <v>9</v>
      </c>
    </row>
    <row r="13" spans="1:5" ht="12.75">
      <c r="A13" t="s">
        <v>7</v>
      </c>
      <c r="B13" s="13">
        <v>6155543.98</v>
      </c>
      <c r="C13" s="13">
        <v>28228901.86</v>
      </c>
      <c r="D13" s="4" t="s">
        <v>172</v>
      </c>
      <c r="E13" s="1">
        <f>SUM(B13:D13)</f>
        <v>34384445.84</v>
      </c>
    </row>
    <row r="14" spans="2:3" ht="12.75">
      <c r="B14" s="13" t="s">
        <v>9</v>
      </c>
      <c r="C14" s="13" t="s">
        <v>9</v>
      </c>
    </row>
    <row r="15" spans="1:5" ht="12.75">
      <c r="A15" t="s">
        <v>8</v>
      </c>
      <c r="B15" s="13">
        <v>630761.32</v>
      </c>
      <c r="C15" s="13">
        <v>593872.9</v>
      </c>
      <c r="D15" s="2" t="s">
        <v>5</v>
      </c>
      <c r="E15" s="1">
        <f>SUM(B15:D15)</f>
        <v>1224634.22</v>
      </c>
    </row>
    <row r="16" spans="2:3" ht="12.75">
      <c r="B16" s="13" t="s">
        <v>9</v>
      </c>
      <c r="C16" s="13" t="s">
        <v>9</v>
      </c>
    </row>
    <row r="17" spans="1:5" ht="12.75">
      <c r="A17" t="s">
        <v>10</v>
      </c>
      <c r="B17" s="16">
        <f>1703508.3-1192170.73</f>
        <v>511337.57000000007</v>
      </c>
      <c r="C17" s="13">
        <v>1239598.57</v>
      </c>
      <c r="D17" s="2" t="s">
        <v>5</v>
      </c>
      <c r="E17" s="1">
        <f>SUM(B17:D17)</f>
        <v>1750936.1400000001</v>
      </c>
    </row>
    <row r="18" spans="2:5" ht="12.75">
      <c r="B18" s="13" t="s">
        <v>9</v>
      </c>
      <c r="C18" s="13" t="s">
        <v>9</v>
      </c>
      <c r="E18" s="1" t="s">
        <v>9</v>
      </c>
    </row>
    <row r="19" spans="1:5" ht="12.75">
      <c r="A19" t="s">
        <v>11</v>
      </c>
      <c r="B19" s="13">
        <f>40000+110453.41</f>
        <v>150453.41</v>
      </c>
      <c r="C19" s="13">
        <v>4281372.56</v>
      </c>
      <c r="D19" s="2" t="s">
        <v>5</v>
      </c>
      <c r="E19" s="1">
        <f>SUM(B19:D19)</f>
        <v>4431825.97</v>
      </c>
    </row>
    <row r="20" spans="3:5" ht="12.75">
      <c r="C20" s="13" t="s">
        <v>9</v>
      </c>
      <c r="D20" s="2"/>
      <c r="E20" s="5"/>
    </row>
    <row r="22" spans="1:5" ht="12.75">
      <c r="A22" s="44" t="s">
        <v>12</v>
      </c>
      <c r="B22" s="76">
        <f>SUM(B7:B21)</f>
        <v>66723255.19</v>
      </c>
      <c r="C22" s="76">
        <f>SUM(C7:C21)</f>
        <v>41628874.58</v>
      </c>
      <c r="D22" s="76"/>
      <c r="E22" s="76">
        <f>SUM(E7:E21)</f>
        <v>108352129.77</v>
      </c>
    </row>
    <row r="26" ht="12.75">
      <c r="A26" t="s">
        <v>13</v>
      </c>
    </row>
    <row r="28" ht="12.75">
      <c r="A28" t="s">
        <v>380</v>
      </c>
    </row>
    <row r="29" ht="12.75">
      <c r="A29" s="74" t="s">
        <v>378</v>
      </c>
    </row>
    <row r="31" ht="12.75">
      <c r="A31" s="6" t="s">
        <v>381</v>
      </c>
    </row>
    <row r="32" ht="12.75">
      <c r="A32" t="s">
        <v>257</v>
      </c>
    </row>
    <row r="33" ht="12.75">
      <c r="A33" t="s">
        <v>258</v>
      </c>
    </row>
    <row r="41" ht="12.75">
      <c r="E41" s="23"/>
    </row>
    <row r="43" ht="12.75">
      <c r="D43" s="1"/>
    </row>
  </sheetData>
  <sheetProtection password="E1E0"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94" t="s">
        <v>261</v>
      </c>
      <c r="B1" s="94"/>
      <c r="C1" s="94"/>
      <c r="D1" s="94"/>
      <c r="E1" s="94"/>
    </row>
    <row r="2" spans="1:5" ht="15.75">
      <c r="A2" s="94" t="s">
        <v>275</v>
      </c>
      <c r="B2" s="94"/>
      <c r="C2" s="94"/>
      <c r="D2" s="94"/>
      <c r="E2" s="94"/>
    </row>
    <row r="3" spans="1:5" ht="15.75">
      <c r="A3" s="94" t="s">
        <v>276</v>
      </c>
      <c r="B3" s="94"/>
      <c r="C3" s="94"/>
      <c r="D3" s="94"/>
      <c r="E3" s="94"/>
    </row>
    <row r="4" spans="1:5" ht="15.75">
      <c r="A4" s="94" t="s">
        <v>375</v>
      </c>
      <c r="B4" s="94"/>
      <c r="C4" s="94"/>
      <c r="D4" s="94"/>
      <c r="E4" s="94"/>
    </row>
    <row r="5" spans="1:5" ht="15.75">
      <c r="A5" s="99"/>
      <c r="B5" s="99"/>
      <c r="C5" s="99"/>
      <c r="D5" s="99"/>
      <c r="E5" s="99"/>
    </row>
    <row r="6" spans="1:5" ht="12.75">
      <c r="A6" s="101"/>
      <c r="B6" s="101"/>
      <c r="C6" s="101"/>
      <c r="D6" s="101"/>
      <c r="E6" s="101"/>
    </row>
    <row r="7" spans="1:5" ht="12.75">
      <c r="A7" s="44" t="s">
        <v>125</v>
      </c>
      <c r="B7" s="44"/>
      <c r="C7" s="65" t="s">
        <v>69</v>
      </c>
      <c r="D7" s="65" t="s">
        <v>67</v>
      </c>
      <c r="E7" s="60" t="s">
        <v>68</v>
      </c>
    </row>
    <row r="10" spans="1:4" ht="12.75">
      <c r="A10" t="s">
        <v>195</v>
      </c>
      <c r="C10" s="1" t="s">
        <v>9</v>
      </c>
      <c r="D10" s="1" t="s">
        <v>9</v>
      </c>
    </row>
    <row r="11" spans="1:5" ht="12.75">
      <c r="A11" t="s">
        <v>196</v>
      </c>
      <c r="B11">
        <v>3481</v>
      </c>
      <c r="C11" s="47">
        <v>4787580</v>
      </c>
      <c r="D11" s="47">
        <v>249230.09</v>
      </c>
      <c r="E11" s="22">
        <f>SUM(D11/C11)</f>
        <v>0.05205763454605458</v>
      </c>
    </row>
    <row r="12" spans="1:5" ht="12.75">
      <c r="A12" t="s">
        <v>197</v>
      </c>
      <c r="B12">
        <v>3484</v>
      </c>
      <c r="C12" s="48">
        <v>12420</v>
      </c>
      <c r="D12" s="48">
        <v>12418</v>
      </c>
      <c r="E12" s="25">
        <f>SUM(D12/C12)</f>
        <v>0.9998389694041868</v>
      </c>
    </row>
    <row r="13" spans="3:5" ht="12.75">
      <c r="C13" s="47"/>
      <c r="D13" s="47"/>
      <c r="E13" s="22"/>
    </row>
    <row r="14" spans="1:5" ht="12.75">
      <c r="A14" s="44" t="s">
        <v>198</v>
      </c>
      <c r="B14" s="44"/>
      <c r="C14" s="45">
        <f>SUM(C11:C13)</f>
        <v>4800000</v>
      </c>
      <c r="D14" s="45">
        <f>SUM(D11:D13)</f>
        <v>261648.09</v>
      </c>
      <c r="E14" s="61">
        <f>SUM(D14/C14)</f>
        <v>0.05451001875</v>
      </c>
    </row>
    <row r="15" spans="3:5" ht="12.75">
      <c r="C15" s="47"/>
      <c r="D15" s="47"/>
      <c r="E15" s="22"/>
    </row>
    <row r="16" spans="1:5" ht="12.75">
      <c r="A16" s="44" t="s">
        <v>199</v>
      </c>
      <c r="C16" s="47"/>
      <c r="D16" s="47"/>
      <c r="E16" s="22"/>
    </row>
    <row r="17" spans="1:5" ht="12.75">
      <c r="A17" t="s">
        <v>209</v>
      </c>
      <c r="B17">
        <v>3430</v>
      </c>
      <c r="C17" s="47">
        <v>190000</v>
      </c>
      <c r="D17" s="47">
        <v>123028.28</v>
      </c>
      <c r="E17" s="61">
        <f>SUM(D17/C17)</f>
        <v>0.6475172631578947</v>
      </c>
    </row>
    <row r="18" spans="1:5" ht="12.75">
      <c r="A18" t="s">
        <v>231</v>
      </c>
      <c r="B18">
        <v>3497</v>
      </c>
      <c r="C18" s="48">
        <v>0</v>
      </c>
      <c r="D18" s="48">
        <v>0</v>
      </c>
      <c r="E18" s="73" t="s">
        <v>9</v>
      </c>
    </row>
    <row r="19" spans="3:5" ht="12.75">
      <c r="C19" s="47"/>
      <c r="D19" s="47"/>
      <c r="E19" s="22"/>
    </row>
    <row r="20" spans="1:5" ht="12.75">
      <c r="A20" s="44" t="s">
        <v>200</v>
      </c>
      <c r="B20" s="44"/>
      <c r="C20" s="45">
        <f>SUM(C17:C19)</f>
        <v>190000</v>
      </c>
      <c r="D20" s="45">
        <f>SUM(D17+D18)</f>
        <v>123028.28</v>
      </c>
      <c r="E20" s="61">
        <f>SUM(D20/C20)</f>
        <v>0.6475172631578947</v>
      </c>
    </row>
    <row r="21" spans="1:5" ht="12.75">
      <c r="A21" t="s">
        <v>9</v>
      </c>
      <c r="C21" s="47"/>
      <c r="D21" s="47"/>
      <c r="E21" s="22"/>
    </row>
    <row r="22" spans="1:5" ht="12.75">
      <c r="A22" t="s">
        <v>126</v>
      </c>
      <c r="C22" s="1">
        <f>SUM(C14+C20)</f>
        <v>4990000</v>
      </c>
      <c r="D22" s="1">
        <f>SUM(D14+D20)</f>
        <v>384676.37</v>
      </c>
      <c r="E22" s="61">
        <f>SUM(D22/C22)</f>
        <v>0.07708945290581162</v>
      </c>
    </row>
    <row r="23" spans="1:5" ht="12.75">
      <c r="A23" t="s">
        <v>363</v>
      </c>
      <c r="C23" s="10">
        <v>945494.57</v>
      </c>
      <c r="D23" s="10">
        <v>945494.57</v>
      </c>
      <c r="E23" s="25"/>
    </row>
    <row r="24" spans="1:5" ht="13.5" thickBot="1">
      <c r="A24" s="44" t="s">
        <v>3</v>
      </c>
      <c r="B24" s="44"/>
      <c r="C24" s="46">
        <f>SUM(C22:C23)</f>
        <v>5935494.57</v>
      </c>
      <c r="D24" s="46">
        <f>SUM(D22:D23)</f>
        <v>1330170.94</v>
      </c>
      <c r="E24" s="72">
        <f>SUM(D24/C24)</f>
        <v>0.22410448266992516</v>
      </c>
    </row>
    <row r="25" ht="13.5" thickTop="1">
      <c r="E25" s="22"/>
    </row>
    <row r="26" spans="5:8" ht="12.75">
      <c r="E26" s="22"/>
      <c r="H26" s="12"/>
    </row>
    <row r="27" ht="12.75">
      <c r="E27" s="22"/>
    </row>
    <row r="28" spans="1:5" ht="12.75">
      <c r="A28" s="44" t="s">
        <v>74</v>
      </c>
      <c r="B28" s="44"/>
      <c r="C28" s="45" t="s">
        <v>75</v>
      </c>
      <c r="D28" s="45" t="s">
        <v>74</v>
      </c>
      <c r="E28" s="61" t="s">
        <v>76</v>
      </c>
    </row>
    <row r="29" ht="12.75">
      <c r="E29" s="22"/>
    </row>
    <row r="30" spans="1:5" ht="12.75">
      <c r="A30" t="s">
        <v>127</v>
      </c>
      <c r="B30">
        <v>240</v>
      </c>
      <c r="C30" s="1">
        <v>1333500</v>
      </c>
      <c r="D30" s="1">
        <v>199687.16</v>
      </c>
      <c r="E30" s="75">
        <f>SUM(D30/C30)</f>
        <v>0.14974665166854143</v>
      </c>
    </row>
    <row r="31" spans="1:5" ht="12.75">
      <c r="A31" t="s">
        <v>133</v>
      </c>
      <c r="B31">
        <v>310</v>
      </c>
      <c r="C31" s="1">
        <v>165200</v>
      </c>
      <c r="D31" s="1">
        <v>139928.48</v>
      </c>
      <c r="E31" s="22">
        <f>SUM(D31/C31)</f>
        <v>0.8470246973365618</v>
      </c>
    </row>
    <row r="32" spans="1:5" ht="12.75">
      <c r="A32" t="s">
        <v>137</v>
      </c>
      <c r="B32">
        <v>320</v>
      </c>
      <c r="C32" s="1">
        <v>2245341</v>
      </c>
      <c r="D32" s="1">
        <v>105855.97</v>
      </c>
      <c r="E32" s="22">
        <f>SUM(D32/C32)</f>
        <v>0.04714471877545549</v>
      </c>
    </row>
    <row r="33" spans="1:5" ht="12.75">
      <c r="A33" t="s">
        <v>241</v>
      </c>
      <c r="B33">
        <v>740</v>
      </c>
      <c r="C33" s="10">
        <v>0</v>
      </c>
      <c r="D33" s="10">
        <v>0</v>
      </c>
      <c r="E33" s="25">
        <v>0</v>
      </c>
    </row>
    <row r="34" spans="3:5" ht="12.75">
      <c r="C34" s="12"/>
      <c r="D34" s="12"/>
      <c r="E34" s="22"/>
    </row>
    <row r="35" spans="1:5" ht="12.75">
      <c r="A35" s="44" t="s">
        <v>227</v>
      </c>
      <c r="B35" s="44"/>
      <c r="C35" s="66">
        <f>SUM(C30:C34)</f>
        <v>3744041</v>
      </c>
      <c r="D35" s="66">
        <f>SUM(D30:D34)</f>
        <v>445471.61</v>
      </c>
      <c r="E35" s="61">
        <f>SUM(D35/C35)</f>
        <v>0.11898149886713313</v>
      </c>
    </row>
    <row r="36" spans="3:5" ht="12.75">
      <c r="C36" s="12"/>
      <c r="D36" s="12"/>
      <c r="E36" s="22"/>
    </row>
    <row r="37" spans="1:5" ht="12.75">
      <c r="A37" t="s">
        <v>83</v>
      </c>
      <c r="C37" s="10">
        <v>2191453.57</v>
      </c>
      <c r="D37" s="10">
        <f>D24-D35</f>
        <v>884699.33</v>
      </c>
      <c r="E37" s="25"/>
    </row>
    <row r="38" spans="1:5" ht="13.5" thickBot="1">
      <c r="A38" s="44" t="s">
        <v>3</v>
      </c>
      <c r="B38" s="44"/>
      <c r="C38" s="46">
        <f>SUM(C35:C37)</f>
        <v>5935494.57</v>
      </c>
      <c r="D38" s="46">
        <f>SUM(D35:D37)</f>
        <v>1330170.94</v>
      </c>
      <c r="E38" s="57">
        <f>SUM(D38/C38)</f>
        <v>0.22410448266992516</v>
      </c>
    </row>
    <row r="39" ht="13.5" thickTop="1"/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F1"/>
    </sheetView>
  </sheetViews>
  <sheetFormatPr defaultColWidth="9.140625" defaultRowHeight="12.75"/>
  <cols>
    <col min="1" max="1" width="41.28125" style="0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94" t="s">
        <v>261</v>
      </c>
      <c r="B1" s="94"/>
      <c r="C1" s="94"/>
      <c r="D1" s="94"/>
      <c r="E1" s="94"/>
      <c r="F1" s="94"/>
    </row>
    <row r="2" spans="1:6" ht="15.75">
      <c r="A2" s="94" t="s">
        <v>262</v>
      </c>
      <c r="B2" s="98"/>
      <c r="C2" s="98"/>
      <c r="D2" s="98"/>
      <c r="E2" s="98"/>
      <c r="F2" s="98"/>
    </row>
    <row r="3" spans="1:6" ht="15.75">
      <c r="A3" s="94" t="s">
        <v>263</v>
      </c>
      <c r="B3" s="98"/>
      <c r="C3" s="98"/>
      <c r="D3" s="98"/>
      <c r="E3" s="98"/>
      <c r="F3" s="98"/>
    </row>
    <row r="4" spans="1:6" ht="15.75">
      <c r="A4" s="94" t="s">
        <v>375</v>
      </c>
      <c r="B4" s="98"/>
      <c r="C4" s="98"/>
      <c r="D4" s="98"/>
      <c r="E4" s="98"/>
      <c r="F4" s="98"/>
    </row>
    <row r="5" spans="1:6" ht="15.75">
      <c r="A5" s="99" t="s">
        <v>9</v>
      </c>
      <c r="B5" s="100"/>
      <c r="C5" s="100"/>
      <c r="D5" s="100"/>
      <c r="E5" s="100"/>
      <c r="F5" s="100"/>
    </row>
    <row r="6" spans="1:6" ht="12.75">
      <c r="A6" s="101" t="s">
        <v>9</v>
      </c>
      <c r="B6" s="101"/>
      <c r="C6" s="101"/>
      <c r="D6" s="101"/>
      <c r="E6" s="101"/>
      <c r="F6" s="101"/>
    </row>
    <row r="7" spans="2:6" ht="14.25" customHeight="1">
      <c r="B7" s="44"/>
      <c r="C7" s="42" t="s">
        <v>14</v>
      </c>
      <c r="D7" s="42" t="s">
        <v>15</v>
      </c>
      <c r="E7" s="42" t="s">
        <v>16</v>
      </c>
      <c r="F7" s="41" t="s">
        <v>17</v>
      </c>
    </row>
    <row r="8" spans="1:6" ht="12.75">
      <c r="A8" t="s">
        <v>9</v>
      </c>
      <c r="B8" s="44" t="s">
        <v>18</v>
      </c>
      <c r="C8" s="42" t="s">
        <v>19</v>
      </c>
      <c r="D8" s="42" t="s">
        <v>19</v>
      </c>
      <c r="E8" s="42" t="s">
        <v>20</v>
      </c>
      <c r="F8" s="41" t="s">
        <v>21</v>
      </c>
    </row>
    <row r="10" ht="12.75">
      <c r="A10" s="44" t="s">
        <v>22</v>
      </c>
    </row>
    <row r="11" spans="1:6" ht="12.75">
      <c r="A11" t="s">
        <v>201</v>
      </c>
      <c r="B11">
        <v>3121</v>
      </c>
      <c r="C11" s="1">
        <v>610000</v>
      </c>
      <c r="D11" s="1">
        <v>610000</v>
      </c>
      <c r="E11" s="1">
        <v>434668.52</v>
      </c>
      <c r="F11" s="90">
        <f>SUM(E11/D11)</f>
        <v>0.7125713442622951</v>
      </c>
    </row>
    <row r="12" spans="1:6" ht="12.75">
      <c r="A12" t="s">
        <v>228</v>
      </c>
      <c r="B12">
        <v>3122</v>
      </c>
      <c r="C12" s="1">
        <v>0</v>
      </c>
      <c r="D12" s="1">
        <v>0</v>
      </c>
      <c r="E12" s="1">
        <v>0</v>
      </c>
      <c r="F12" s="7">
        <v>0</v>
      </c>
    </row>
    <row r="13" spans="1:6" ht="12.75">
      <c r="A13" t="s">
        <v>141</v>
      </c>
      <c r="B13">
        <v>3191</v>
      </c>
      <c r="C13" s="1">
        <v>200000</v>
      </c>
      <c r="D13" s="1">
        <v>200000</v>
      </c>
      <c r="E13" s="1">
        <v>120715.43</v>
      </c>
      <c r="F13" s="7">
        <f>SUM(E13/D13)</f>
        <v>0.60357715</v>
      </c>
    </row>
    <row r="14" spans="1:9" ht="13.5" thickBot="1">
      <c r="A14" s="56" t="s">
        <v>23</v>
      </c>
      <c r="B14" s="56"/>
      <c r="C14" s="46">
        <f>SUM(C11:C13)</f>
        <v>810000</v>
      </c>
      <c r="D14" s="46">
        <f>SUM(D11:D13)</f>
        <v>810000</v>
      </c>
      <c r="E14" s="46">
        <f>SUM(E11:E13)</f>
        <v>555383.95</v>
      </c>
      <c r="F14" s="57">
        <f>SUM(E14/D14)</f>
        <v>0.6856591975308641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4" t="s">
        <v>24</v>
      </c>
      <c r="F16" s="7" t="s">
        <v>9</v>
      </c>
    </row>
    <row r="17" spans="1:6" ht="12.75">
      <c r="A17" t="s">
        <v>142</v>
      </c>
      <c r="B17">
        <v>3310</v>
      </c>
      <c r="C17" s="1">
        <v>154227378</v>
      </c>
      <c r="D17" s="1">
        <v>144414271</v>
      </c>
      <c r="E17" s="1">
        <v>98683249</v>
      </c>
      <c r="F17" s="7">
        <f aca="true" t="shared" si="0" ref="F17:F32">SUM(E17/D17)</f>
        <v>0.6833344676856763</v>
      </c>
    </row>
    <row r="18" spans="1:6" ht="12.75">
      <c r="A18" t="s">
        <v>128</v>
      </c>
      <c r="B18">
        <v>3315</v>
      </c>
      <c r="C18" s="1">
        <v>1050220</v>
      </c>
      <c r="D18" s="1">
        <v>1050220</v>
      </c>
      <c r="E18" s="1">
        <v>688150</v>
      </c>
      <c r="F18" s="7">
        <f t="shared" si="0"/>
        <v>0.6552436632324656</v>
      </c>
    </row>
    <row r="19" spans="1:6" ht="12.75">
      <c r="A19" t="s">
        <v>364</v>
      </c>
      <c r="B19">
        <v>3317</v>
      </c>
      <c r="C19" s="1">
        <v>0</v>
      </c>
      <c r="D19" s="1">
        <v>0</v>
      </c>
      <c r="E19" s="1">
        <v>46088</v>
      </c>
      <c r="F19" s="7">
        <v>0</v>
      </c>
    </row>
    <row r="20" spans="1:6" ht="12.75">
      <c r="A20" t="s">
        <v>229</v>
      </c>
      <c r="B20">
        <v>3323</v>
      </c>
      <c r="C20" s="1">
        <v>25000</v>
      </c>
      <c r="D20" s="1">
        <v>25000</v>
      </c>
      <c r="E20" s="1">
        <v>0</v>
      </c>
      <c r="F20" s="7">
        <v>0</v>
      </c>
    </row>
    <row r="21" spans="1:6" ht="12.75">
      <c r="A21" t="s">
        <v>183</v>
      </c>
      <c r="B21">
        <v>3334</v>
      </c>
      <c r="C21" s="1">
        <v>672274</v>
      </c>
      <c r="D21" s="1">
        <v>672274</v>
      </c>
      <c r="E21" s="1">
        <v>672274</v>
      </c>
      <c r="F21" s="7">
        <f t="shared" si="0"/>
        <v>1</v>
      </c>
    </row>
    <row r="22" spans="1:6" ht="12.75">
      <c r="A22" t="s">
        <v>25</v>
      </c>
      <c r="B22">
        <v>3336</v>
      </c>
      <c r="C22" s="1">
        <v>3993706</v>
      </c>
      <c r="D22" s="1">
        <v>3664639</v>
      </c>
      <c r="E22" s="1">
        <v>3481357</v>
      </c>
      <c r="F22" s="7">
        <f t="shared" si="0"/>
        <v>0.9499863424473733</v>
      </c>
    </row>
    <row r="23" spans="1:6" ht="12.75">
      <c r="A23" t="s">
        <v>234</v>
      </c>
      <c r="B23">
        <v>3342</v>
      </c>
      <c r="C23" s="1">
        <v>0</v>
      </c>
      <c r="D23" s="1">
        <v>0</v>
      </c>
      <c r="E23" s="1">
        <v>0</v>
      </c>
      <c r="F23" s="79">
        <v>0</v>
      </c>
    </row>
    <row r="24" spans="1:6" ht="12.75">
      <c r="A24" t="s">
        <v>26</v>
      </c>
      <c r="B24">
        <v>3343</v>
      </c>
      <c r="C24" s="1">
        <v>40000</v>
      </c>
      <c r="D24" s="1">
        <v>40000</v>
      </c>
      <c r="E24" s="1">
        <v>21526.9</v>
      </c>
      <c r="F24" s="7">
        <f t="shared" si="0"/>
        <v>0.5381725</v>
      </c>
    </row>
    <row r="25" spans="1:6" ht="12.75">
      <c r="A25" t="s">
        <v>143</v>
      </c>
      <c r="B25">
        <v>3344</v>
      </c>
      <c r="C25" s="1">
        <v>1455438</v>
      </c>
      <c r="D25" s="1">
        <v>1782812</v>
      </c>
      <c r="E25" s="1">
        <v>335407</v>
      </c>
      <c r="F25" s="7">
        <f t="shared" si="0"/>
        <v>0.18813368992355897</v>
      </c>
    </row>
    <row r="26" spans="1:6" ht="12.75">
      <c r="A26" t="s">
        <v>27</v>
      </c>
      <c r="B26">
        <v>3354</v>
      </c>
      <c r="C26" s="1">
        <v>7970312</v>
      </c>
      <c r="D26" s="1">
        <v>8581046</v>
      </c>
      <c r="E26" s="1">
        <v>5507908</v>
      </c>
      <c r="F26" s="7">
        <f t="shared" si="0"/>
        <v>0.641869068176537</v>
      </c>
    </row>
    <row r="27" spans="1:6" ht="12.75">
      <c r="A27" t="s">
        <v>184</v>
      </c>
      <c r="B27">
        <v>3355</v>
      </c>
      <c r="C27" s="1">
        <v>37439346</v>
      </c>
      <c r="D27" s="1">
        <v>36276256</v>
      </c>
      <c r="E27" s="1">
        <v>23551746</v>
      </c>
      <c r="F27" s="7">
        <f t="shared" si="0"/>
        <v>0.6492330961607504</v>
      </c>
    </row>
    <row r="28" spans="1:6" ht="12.75">
      <c r="A28" t="s">
        <v>202</v>
      </c>
      <c r="B28">
        <v>3361</v>
      </c>
      <c r="C28" s="1">
        <v>2679309</v>
      </c>
      <c r="D28" s="1">
        <v>1694594</v>
      </c>
      <c r="E28" s="1">
        <v>1694594</v>
      </c>
      <c r="F28" s="7">
        <f t="shared" si="0"/>
        <v>1</v>
      </c>
    </row>
    <row r="29" spans="1:6" ht="11.25" customHeight="1">
      <c r="A29" t="s">
        <v>237</v>
      </c>
      <c r="B29">
        <v>3363</v>
      </c>
      <c r="C29" s="1">
        <v>1100000</v>
      </c>
      <c r="D29" s="1">
        <v>1100000</v>
      </c>
      <c r="E29" s="1">
        <v>0</v>
      </c>
      <c r="F29" s="7">
        <f t="shared" si="0"/>
        <v>0</v>
      </c>
    </row>
    <row r="30" spans="1:6" ht="11.25" customHeight="1">
      <c r="A30" t="s">
        <v>278</v>
      </c>
      <c r="B30">
        <v>3371</v>
      </c>
      <c r="C30" s="1">
        <f>108909.11+53476.97</f>
        <v>162386.08000000002</v>
      </c>
      <c r="D30" s="1">
        <v>223700.27</v>
      </c>
      <c r="E30" s="1">
        <v>223700.27</v>
      </c>
      <c r="F30" s="7">
        <f t="shared" si="0"/>
        <v>1</v>
      </c>
    </row>
    <row r="31" spans="1:6" ht="12.75">
      <c r="A31" t="s">
        <v>175</v>
      </c>
      <c r="B31">
        <v>3390</v>
      </c>
      <c r="C31" s="1">
        <v>336624</v>
      </c>
      <c r="D31" s="1">
        <v>602241</v>
      </c>
      <c r="E31" s="1">
        <v>336363.81</v>
      </c>
      <c r="F31" s="7">
        <f t="shared" si="0"/>
        <v>0.5585202767662779</v>
      </c>
    </row>
    <row r="32" spans="1:6" ht="12.75">
      <c r="A32" t="s">
        <v>203</v>
      </c>
      <c r="B32">
        <v>3399</v>
      </c>
      <c r="C32" s="1">
        <v>28376</v>
      </c>
      <c r="D32" s="1">
        <v>28376</v>
      </c>
      <c r="E32" s="1">
        <v>20430.72</v>
      </c>
      <c r="F32" s="7">
        <f t="shared" si="0"/>
        <v>0.7200000000000001</v>
      </c>
    </row>
    <row r="33" spans="3:6" ht="12.75">
      <c r="C33" s="1" t="s">
        <v>9</v>
      </c>
      <c r="D33" s="1" t="s">
        <v>9</v>
      </c>
      <c r="E33" s="1" t="s">
        <v>9</v>
      </c>
      <c r="F33" s="7" t="s">
        <v>9</v>
      </c>
    </row>
    <row r="34" spans="1:6" ht="13.5" thickBot="1">
      <c r="A34" s="56" t="s">
        <v>28</v>
      </c>
      <c r="B34" s="56"/>
      <c r="C34" s="46">
        <f>SUM(C17:C33)</f>
        <v>211180369.08</v>
      </c>
      <c r="D34" s="46">
        <f>SUM(D17:D33)</f>
        <v>200155429.27</v>
      </c>
      <c r="E34" s="46">
        <f>SUM(E17:E33)</f>
        <v>135262794.70000002</v>
      </c>
      <c r="F34" s="57">
        <f>SUM(E34/D34)</f>
        <v>0.6757887867110366</v>
      </c>
    </row>
    <row r="35" ht="13.5" thickTop="1">
      <c r="F35" s="7" t="s">
        <v>9</v>
      </c>
    </row>
    <row r="36" spans="1:6" ht="12.75">
      <c r="A36" s="44" t="s">
        <v>29</v>
      </c>
      <c r="F36" s="22" t="s">
        <v>9</v>
      </c>
    </row>
    <row r="37" spans="1:6" ht="12.75">
      <c r="A37" t="s">
        <v>30</v>
      </c>
      <c r="B37">
        <v>3411</v>
      </c>
      <c r="C37" s="1">
        <v>55625200</v>
      </c>
      <c r="D37" s="1">
        <v>56302936</v>
      </c>
      <c r="E37" s="1">
        <v>47728936.03</v>
      </c>
      <c r="F37" s="22">
        <f>SUM(E37/D37)</f>
        <v>0.8477166453628635</v>
      </c>
    </row>
    <row r="38" spans="1:6" ht="12.75">
      <c r="A38" t="s">
        <v>144</v>
      </c>
      <c r="B38">
        <v>3421</v>
      </c>
      <c r="C38" s="1">
        <v>150000</v>
      </c>
      <c r="D38" s="1">
        <v>150000</v>
      </c>
      <c r="E38" s="1">
        <v>65290.41</v>
      </c>
      <c r="F38" s="22">
        <f>SUM(E38/D38)</f>
        <v>0.43526940000000003</v>
      </c>
    </row>
    <row r="39" spans="1:8" ht="12.75">
      <c r="A39" t="s">
        <v>171</v>
      </c>
      <c r="B39">
        <v>3425</v>
      </c>
      <c r="C39" s="1">
        <v>216050</v>
      </c>
      <c r="D39" s="1">
        <v>259269.72</v>
      </c>
      <c r="E39" s="1">
        <v>124274.72</v>
      </c>
      <c r="F39" s="22">
        <f>SUM(E39/D39)</f>
        <v>0.479326008451739</v>
      </c>
      <c r="H39" s="1" t="s">
        <v>9</v>
      </c>
    </row>
    <row r="40" spans="1:8" ht="12.75">
      <c r="A40" t="s">
        <v>145</v>
      </c>
      <c r="B40">
        <v>3430</v>
      </c>
      <c r="C40" s="1">
        <v>2500000</v>
      </c>
      <c r="D40" s="1">
        <v>2500000</v>
      </c>
      <c r="E40" s="1">
        <v>1367944.44</v>
      </c>
      <c r="F40" s="22">
        <f aca="true" t="shared" si="1" ref="F40:F51">SUM(E40/D40)</f>
        <v>0.547177776</v>
      </c>
      <c r="H40" s="1"/>
    </row>
    <row r="41" spans="1:6" ht="12.75">
      <c r="A41" t="s">
        <v>146</v>
      </c>
      <c r="B41">
        <v>3440</v>
      </c>
      <c r="C41" s="1">
        <v>15000</v>
      </c>
      <c r="D41" s="1">
        <v>15000</v>
      </c>
      <c r="E41" s="1">
        <v>7550</v>
      </c>
      <c r="F41" s="22">
        <f t="shared" si="1"/>
        <v>0.5033333333333333</v>
      </c>
    </row>
    <row r="42" spans="1:6" ht="12.75">
      <c r="A42" t="s">
        <v>154</v>
      </c>
      <c r="B42">
        <v>3461</v>
      </c>
      <c r="C42" s="1">
        <v>5000</v>
      </c>
      <c r="D42" s="1">
        <v>5000</v>
      </c>
      <c r="E42" s="1">
        <v>0</v>
      </c>
      <c r="F42" s="22">
        <f t="shared" si="1"/>
        <v>0</v>
      </c>
    </row>
    <row r="43" spans="1:6" ht="12.75">
      <c r="A43" t="s">
        <v>204</v>
      </c>
      <c r="B43">
        <v>3462</v>
      </c>
      <c r="C43" s="1">
        <v>4000</v>
      </c>
      <c r="D43" s="1">
        <v>4000</v>
      </c>
      <c r="E43" s="1">
        <v>3444</v>
      </c>
      <c r="F43" s="22">
        <f t="shared" si="1"/>
        <v>0.861</v>
      </c>
    </row>
    <row r="44" spans="1:6" ht="12.75">
      <c r="A44" t="s">
        <v>155</v>
      </c>
      <c r="B44">
        <v>3466</v>
      </c>
      <c r="C44" s="1">
        <v>34000</v>
      </c>
      <c r="D44" s="1">
        <v>34000</v>
      </c>
      <c r="E44" s="1">
        <v>11610</v>
      </c>
      <c r="F44" s="22">
        <f t="shared" si="1"/>
        <v>0.34147058823529414</v>
      </c>
    </row>
    <row r="45" spans="1:6" ht="12.75">
      <c r="A45" t="s">
        <v>238</v>
      </c>
      <c r="B45">
        <v>3469</v>
      </c>
      <c r="C45" s="1">
        <v>67000</v>
      </c>
      <c r="D45" s="1">
        <v>67000</v>
      </c>
      <c r="E45" s="1">
        <v>7750</v>
      </c>
      <c r="F45" s="22">
        <f t="shared" si="1"/>
        <v>0.11567164179104478</v>
      </c>
    </row>
    <row r="46" spans="1:6" s="18" customFormat="1" ht="12.75">
      <c r="A46" s="18" t="s">
        <v>173</v>
      </c>
      <c r="B46" s="18">
        <v>3471</v>
      </c>
      <c r="C46" s="17">
        <v>400000</v>
      </c>
      <c r="D46" s="17">
        <v>406071.51</v>
      </c>
      <c r="E46" s="17">
        <v>202001.76</v>
      </c>
      <c r="F46" s="22">
        <f t="shared" si="1"/>
        <v>0.49745366277974046</v>
      </c>
    </row>
    <row r="47" spans="1:6" ht="12.75">
      <c r="A47" t="s">
        <v>31</v>
      </c>
      <c r="B47">
        <v>3490</v>
      </c>
      <c r="C47" s="1">
        <v>566041</v>
      </c>
      <c r="D47" s="1">
        <v>504741.26</v>
      </c>
      <c r="E47" s="1">
        <v>541005.49</v>
      </c>
      <c r="F47" s="22">
        <f t="shared" si="1"/>
        <v>1.0718471677944457</v>
      </c>
    </row>
    <row r="48" spans="1:6" ht="12.75">
      <c r="A48" t="s">
        <v>176</v>
      </c>
      <c r="B48">
        <v>3494</v>
      </c>
      <c r="C48" s="1">
        <v>450000</v>
      </c>
      <c r="D48" s="1">
        <v>472953.6</v>
      </c>
      <c r="E48" s="1">
        <v>158189.06</v>
      </c>
      <c r="F48" s="22">
        <f t="shared" si="1"/>
        <v>0.3344705696288177</v>
      </c>
    </row>
    <row r="49" spans="1:6" ht="12.75">
      <c r="A49" t="s">
        <v>205</v>
      </c>
      <c r="B49">
        <v>3495</v>
      </c>
      <c r="C49" s="1">
        <v>0</v>
      </c>
      <c r="D49" s="1">
        <v>0</v>
      </c>
      <c r="E49" s="1">
        <v>25348.63</v>
      </c>
      <c r="F49" s="87">
        <v>0</v>
      </c>
    </row>
    <row r="50" spans="1:6" ht="12.75">
      <c r="A50" t="s">
        <v>177</v>
      </c>
      <c r="B50">
        <v>3497</v>
      </c>
      <c r="C50" s="1">
        <v>6000</v>
      </c>
      <c r="D50" s="1">
        <v>14000</v>
      </c>
      <c r="E50" s="1">
        <v>22036.22</v>
      </c>
      <c r="F50" s="22">
        <f t="shared" si="1"/>
        <v>1.5740157142857143</v>
      </c>
    </row>
    <row r="51" spans="1:6" ht="12.75">
      <c r="A51" t="s">
        <v>178</v>
      </c>
      <c r="B51">
        <v>3498</v>
      </c>
      <c r="C51" s="1">
        <v>28000</v>
      </c>
      <c r="D51" s="1">
        <v>28000</v>
      </c>
      <c r="E51" s="1">
        <v>42</v>
      </c>
      <c r="F51" s="22">
        <f t="shared" si="1"/>
        <v>0.0015</v>
      </c>
    </row>
    <row r="52" spans="1:6" ht="12.75">
      <c r="A52" t="s">
        <v>206</v>
      </c>
      <c r="B52">
        <v>3499</v>
      </c>
      <c r="C52" s="1">
        <v>195000</v>
      </c>
      <c r="D52" s="1">
        <v>195000</v>
      </c>
      <c r="E52" s="1">
        <v>85277.93</v>
      </c>
      <c r="F52" s="22">
        <f>SUM(E52/D52)</f>
        <v>0.4373227179487179</v>
      </c>
    </row>
    <row r="53" ht="12.75">
      <c r="F53" s="7"/>
    </row>
    <row r="54" spans="1:6" ht="13.5" thickBot="1">
      <c r="A54" s="56" t="s">
        <v>32</v>
      </c>
      <c r="B54" s="56"/>
      <c r="C54" s="46">
        <f>SUM(C37:C53)</f>
        <v>60261291</v>
      </c>
      <c r="D54" s="46">
        <f>SUM(D37:D53)</f>
        <v>60957972.089999996</v>
      </c>
      <c r="E54" s="46">
        <f>SUM(E37:E53)</f>
        <v>50350700.69</v>
      </c>
      <c r="F54" s="57">
        <f>SUM(E54/D54)</f>
        <v>0.8259904154236113</v>
      </c>
    </row>
    <row r="55" spans="1:6" ht="13.5" thickTop="1">
      <c r="A55" s="9"/>
      <c r="B55" s="9"/>
      <c r="C55" s="12"/>
      <c r="D55" s="12"/>
      <c r="E55" s="12"/>
      <c r="F55" s="15"/>
    </row>
    <row r="56" spans="1:6" ht="12.75">
      <c r="A56" s="58" t="s">
        <v>186</v>
      </c>
      <c r="F56" s="7" t="s">
        <v>9</v>
      </c>
    </row>
    <row r="57" spans="1:6" ht="12.75">
      <c r="A57" t="s">
        <v>185</v>
      </c>
      <c r="B57">
        <v>3630</v>
      </c>
      <c r="C57" s="1">
        <v>1658400</v>
      </c>
      <c r="D57" s="1">
        <v>1758400</v>
      </c>
      <c r="E57" s="1">
        <v>1358400</v>
      </c>
      <c r="F57" s="7">
        <f>SUM(E57/D57)</f>
        <v>0.7725204731574158</v>
      </c>
    </row>
    <row r="58" ht="12.75">
      <c r="F58" s="7"/>
    </row>
    <row r="59" spans="1:6" ht="13.5" thickBot="1">
      <c r="A59" s="56" t="s">
        <v>187</v>
      </c>
      <c r="B59" s="56"/>
      <c r="C59" s="46">
        <f>SUM(C57:C58)</f>
        <v>1658400</v>
      </c>
      <c r="D59" s="46">
        <f>SUM(D57:D58)</f>
        <v>1758400</v>
      </c>
      <c r="E59" s="46">
        <f>SUM(E57:E58)</f>
        <v>1358400</v>
      </c>
      <c r="F59" s="57">
        <f>SUM(E59/D59)</f>
        <v>0.7725204731574158</v>
      </c>
    </row>
    <row r="60" ht="13.5" thickTop="1">
      <c r="F60" s="7" t="s">
        <v>9</v>
      </c>
    </row>
    <row r="61" spans="1:6" ht="12.75">
      <c r="A61" s="44" t="s">
        <v>188</v>
      </c>
      <c r="F61" s="7"/>
    </row>
    <row r="62" spans="1:6" ht="12.75">
      <c r="A62" t="s">
        <v>300</v>
      </c>
      <c r="B62">
        <v>3733</v>
      </c>
      <c r="C62" s="1">
        <v>60000</v>
      </c>
      <c r="D62" s="1">
        <v>100000</v>
      </c>
      <c r="E62" s="1">
        <v>108817.52</v>
      </c>
      <c r="F62" s="7">
        <f>SUM(E62/D62)</f>
        <v>1.0881752</v>
      </c>
    </row>
    <row r="63" spans="1:6" ht="12.75">
      <c r="A63" t="s">
        <v>129</v>
      </c>
      <c r="B63">
        <v>3740</v>
      </c>
      <c r="C63" s="1">
        <v>40000</v>
      </c>
      <c r="D63" s="1">
        <v>340000</v>
      </c>
      <c r="E63" s="1">
        <v>316222.08</v>
      </c>
      <c r="F63" s="7">
        <f>SUM(E63/D63)</f>
        <v>0.9300649411764706</v>
      </c>
    </row>
    <row r="64" ht="12.75">
      <c r="F64" s="7"/>
    </row>
    <row r="65" spans="1:6" ht="13.5" thickBot="1">
      <c r="A65" s="56" t="s">
        <v>189</v>
      </c>
      <c r="B65" s="56"/>
      <c r="C65" s="46">
        <f>SUM(C61:C64)</f>
        <v>100000</v>
      </c>
      <c r="D65" s="46">
        <f>SUM(D61:D64)</f>
        <v>440000</v>
      </c>
      <c r="E65" s="46">
        <f>SUM(E61:E64)</f>
        <v>425039.60000000003</v>
      </c>
      <c r="F65" s="57">
        <f>SUM(E65/D65)</f>
        <v>0.965999090909091</v>
      </c>
    </row>
    <row r="66" spans="4:6" ht="13.5" thickTop="1">
      <c r="D66" s="1" t="s">
        <v>9</v>
      </c>
      <c r="F66" s="7"/>
    </row>
    <row r="67" spans="1:8" ht="12.75">
      <c r="A67" s="44" t="s">
        <v>33</v>
      </c>
      <c r="C67" s="1">
        <f>C14+C34+C54+C59+C65</f>
        <v>274010060.08000004</v>
      </c>
      <c r="D67" s="1">
        <f>D65+D59+D54+D34+D14</f>
        <v>264121801.36</v>
      </c>
      <c r="E67" s="1">
        <f>E14+E34+E54+E59+E65</f>
        <v>187952318.94</v>
      </c>
      <c r="F67" s="7">
        <f>SUM(E67/D67)</f>
        <v>0.7116122863474628</v>
      </c>
      <c r="G67" s="1" t="s">
        <v>9</v>
      </c>
      <c r="H67" s="1" t="s">
        <v>9</v>
      </c>
    </row>
    <row r="68" spans="1:6" ht="12.75">
      <c r="A68" t="s">
        <v>361</v>
      </c>
      <c r="C68" s="1">
        <v>32671399.84</v>
      </c>
      <c r="D68" s="1">
        <v>32671399.84</v>
      </c>
      <c r="E68" s="1">
        <v>32671399.84</v>
      </c>
      <c r="F68" s="7" t="s">
        <v>9</v>
      </c>
    </row>
    <row r="69" ht="12.75">
      <c r="F69" s="7" t="s">
        <v>9</v>
      </c>
    </row>
    <row r="70" spans="1:6" ht="13.5" thickBot="1">
      <c r="A70" s="56" t="s">
        <v>12</v>
      </c>
      <c r="B70" s="56"/>
      <c r="C70" s="46">
        <f>SUM(C67:C69)</f>
        <v>306681459.92</v>
      </c>
      <c r="D70" s="46">
        <f>SUM(D67:D69)</f>
        <v>296793201.2</v>
      </c>
      <c r="E70" s="46">
        <f>E67+E68</f>
        <v>220623718.78</v>
      </c>
      <c r="F70" s="57">
        <f>SUM(E70/D70)</f>
        <v>0.74335839866941</v>
      </c>
    </row>
    <row r="71" ht="13.5" thickTop="1"/>
  </sheetData>
  <sheetProtection password="E1E0"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horizontalDpi="600" verticalDpi="600" orientation="portrait" scale="80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4.421875" style="1" customWidth="1"/>
    <col min="4" max="4" width="14.140625" style="1" customWidth="1"/>
    <col min="5" max="5" width="13.421875" style="1" bestFit="1" customWidth="1"/>
    <col min="6" max="6" width="13.28125" style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9.57421875" style="0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94" t="s">
        <v>261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78" customFormat="1" ht="15.75">
      <c r="A2" s="94" t="s">
        <v>262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78" customFormat="1" ht="15.75">
      <c r="A3" s="94" t="s">
        <v>264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78" customFormat="1" ht="15.75">
      <c r="A4" s="94" t="s">
        <v>375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s="78" customFormat="1" ht="15.75">
      <c r="A5" s="94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78" customFormat="1" ht="15.7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2.75">
      <c r="A7" s="44" t="s">
        <v>34</v>
      </c>
      <c r="B7" s="44" t="s">
        <v>18</v>
      </c>
      <c r="C7" s="45" t="s">
        <v>35</v>
      </c>
      <c r="D7" s="59">
        <v>100</v>
      </c>
      <c r="E7" s="59">
        <v>200</v>
      </c>
      <c r="F7" s="59">
        <v>300</v>
      </c>
      <c r="G7" s="59">
        <v>400</v>
      </c>
      <c r="H7" s="59">
        <v>500</v>
      </c>
      <c r="I7" s="59">
        <v>600</v>
      </c>
      <c r="J7" s="59">
        <v>700</v>
      </c>
      <c r="K7" s="42" t="s">
        <v>36</v>
      </c>
      <c r="L7" s="41" t="s">
        <v>37</v>
      </c>
    </row>
    <row r="8" spans="1:12" ht="12.75">
      <c r="A8" s="44"/>
      <c r="B8" s="44"/>
      <c r="C8" s="45" t="s">
        <v>38</v>
      </c>
      <c r="D8" s="42" t="s">
        <v>303</v>
      </c>
      <c r="E8" s="42" t="s">
        <v>39</v>
      </c>
      <c r="F8" s="42" t="s">
        <v>40</v>
      </c>
      <c r="G8" s="42" t="s">
        <v>41</v>
      </c>
      <c r="H8" s="42" t="s">
        <v>42</v>
      </c>
      <c r="I8" s="42" t="s">
        <v>43</v>
      </c>
      <c r="J8" s="42" t="s">
        <v>44</v>
      </c>
      <c r="K8" s="42" t="s">
        <v>45</v>
      </c>
      <c r="L8" s="41" t="s">
        <v>38</v>
      </c>
    </row>
    <row r="9" spans="4:5" ht="12.75">
      <c r="D9" s="1" t="s">
        <v>9</v>
      </c>
      <c r="E9" s="1" t="s">
        <v>9</v>
      </c>
    </row>
    <row r="10" spans="1:12" ht="12.75">
      <c r="A10" t="s">
        <v>46</v>
      </c>
      <c r="B10">
        <v>5100</v>
      </c>
      <c r="C10" s="1">
        <v>147563453.63</v>
      </c>
      <c r="D10" s="1">
        <v>53218813.29</v>
      </c>
      <c r="E10" s="1">
        <v>14147669.64</v>
      </c>
      <c r="F10" s="1">
        <v>583202.54</v>
      </c>
      <c r="G10" s="1">
        <v>1626.27</v>
      </c>
      <c r="H10" s="1">
        <v>4222228.17</v>
      </c>
      <c r="I10" s="1">
        <v>889727.74</v>
      </c>
      <c r="J10" s="1">
        <v>38886.75</v>
      </c>
      <c r="K10" s="1">
        <f>SUM(D10:J10)</f>
        <v>73102154.4</v>
      </c>
      <c r="L10" s="7">
        <f aca="true" t="shared" si="0" ref="L10:L32">SUM(K10/C10)</f>
        <v>0.495394710558185</v>
      </c>
    </row>
    <row r="11" spans="1:12" ht="12.75">
      <c r="A11" t="s">
        <v>47</v>
      </c>
      <c r="B11">
        <v>5200</v>
      </c>
      <c r="C11" s="1">
        <v>33273822.22</v>
      </c>
      <c r="D11" s="1">
        <v>13845088.86</v>
      </c>
      <c r="E11" s="1">
        <v>3833459.9</v>
      </c>
      <c r="F11" s="1">
        <v>1181986.46</v>
      </c>
      <c r="G11" s="1">
        <v>4192.41</v>
      </c>
      <c r="H11" s="1">
        <v>302282.32</v>
      </c>
      <c r="I11" s="1">
        <v>79248.5</v>
      </c>
      <c r="J11" s="1">
        <v>30648</v>
      </c>
      <c r="K11" s="1">
        <f>SUM(D11:J11)</f>
        <v>19276906.45</v>
      </c>
      <c r="L11" s="7">
        <f t="shared" si="0"/>
        <v>0.5793415112500412</v>
      </c>
    </row>
    <row r="12" spans="1:12" ht="12.75">
      <c r="A12" t="s">
        <v>48</v>
      </c>
      <c r="B12">
        <v>5300</v>
      </c>
      <c r="C12" s="1">
        <v>6654299.71</v>
      </c>
      <c r="D12" s="1">
        <v>2586183.54</v>
      </c>
      <c r="E12" s="1">
        <v>677791.66</v>
      </c>
      <c r="F12" s="1">
        <v>60108.64</v>
      </c>
      <c r="G12" s="1">
        <v>37.66</v>
      </c>
      <c r="H12" s="1">
        <v>311665.71</v>
      </c>
      <c r="I12" s="1">
        <v>93419.32</v>
      </c>
      <c r="J12" s="1">
        <v>1637.2</v>
      </c>
      <c r="K12" s="1">
        <f aca="true" t="shared" si="1" ref="K12:K30">SUM(D12:J12)</f>
        <v>3730843.7300000004</v>
      </c>
      <c r="L12" s="7">
        <f t="shared" si="0"/>
        <v>0.5606666204699698</v>
      </c>
    </row>
    <row r="13" spans="1:12" ht="12.75">
      <c r="A13" t="s">
        <v>49</v>
      </c>
      <c r="B13">
        <v>5400</v>
      </c>
      <c r="C13" s="1">
        <v>1198236.59</v>
      </c>
      <c r="D13" s="1">
        <v>212110.24</v>
      </c>
      <c r="E13" s="1">
        <v>42003.71</v>
      </c>
      <c r="F13" s="1">
        <v>18760.94</v>
      </c>
      <c r="G13" s="1">
        <v>0</v>
      </c>
      <c r="H13" s="1">
        <v>14167.24</v>
      </c>
      <c r="I13" s="1">
        <v>29530.27</v>
      </c>
      <c r="J13" s="1">
        <v>0</v>
      </c>
      <c r="K13" s="1">
        <f t="shared" si="1"/>
        <v>316572.39999999997</v>
      </c>
      <c r="L13" s="7">
        <f t="shared" si="0"/>
        <v>0.26419857534145236</v>
      </c>
    </row>
    <row r="14" spans="1:13" ht="12.75">
      <c r="A14" t="s">
        <v>251</v>
      </c>
      <c r="B14">
        <v>5500</v>
      </c>
      <c r="C14" s="1">
        <v>313619.16</v>
      </c>
      <c r="D14" s="1">
        <v>38130.42</v>
      </c>
      <c r="E14" s="1">
        <v>7238.08</v>
      </c>
      <c r="F14" s="1">
        <v>360</v>
      </c>
      <c r="G14" s="1">
        <v>0</v>
      </c>
      <c r="H14" s="1">
        <v>10188.99</v>
      </c>
      <c r="I14" s="1">
        <v>19638.1</v>
      </c>
      <c r="J14" s="1">
        <v>0</v>
      </c>
      <c r="K14" s="1">
        <f t="shared" si="1"/>
        <v>75555.59</v>
      </c>
      <c r="L14" s="7">
        <f t="shared" si="0"/>
        <v>0.2409150958761576</v>
      </c>
      <c r="M14" s="1"/>
    </row>
    <row r="15" spans="1:13" ht="12.75">
      <c r="A15" t="s">
        <v>50</v>
      </c>
      <c r="B15">
        <v>5900</v>
      </c>
      <c r="C15" s="1">
        <v>45220.25</v>
      </c>
      <c r="D15" s="1">
        <v>20428</v>
      </c>
      <c r="E15" s="1">
        <v>3752.54</v>
      </c>
      <c r="F15" s="1">
        <v>42.72</v>
      </c>
      <c r="G15" s="1">
        <v>0</v>
      </c>
      <c r="H15" s="1">
        <v>1978.08</v>
      </c>
      <c r="I15" s="1">
        <v>0</v>
      </c>
      <c r="J15" s="1">
        <v>0</v>
      </c>
      <c r="K15" s="1">
        <f t="shared" si="1"/>
        <v>26201.340000000004</v>
      </c>
      <c r="L15" s="7">
        <f t="shared" si="0"/>
        <v>0.5794160801853153</v>
      </c>
      <c r="M15" s="1"/>
    </row>
    <row r="16" spans="1:12" ht="12.75">
      <c r="A16" t="s">
        <v>51</v>
      </c>
      <c r="B16">
        <v>6100</v>
      </c>
      <c r="C16" s="1">
        <v>13299709.94</v>
      </c>
      <c r="D16" s="1">
        <v>6022539.84</v>
      </c>
      <c r="E16" s="1">
        <v>1577620.35</v>
      </c>
      <c r="F16" s="1">
        <v>179069.84</v>
      </c>
      <c r="G16" s="1">
        <v>2537.9</v>
      </c>
      <c r="H16" s="1">
        <v>78683.8</v>
      </c>
      <c r="I16" s="1">
        <v>7517.81</v>
      </c>
      <c r="J16" s="1">
        <v>8378.83</v>
      </c>
      <c r="K16" s="1">
        <f t="shared" si="1"/>
        <v>7876348.369999999</v>
      </c>
      <c r="L16" s="7">
        <f t="shared" si="0"/>
        <v>0.5922195600906466</v>
      </c>
    </row>
    <row r="17" spans="1:12" ht="12.75">
      <c r="A17" t="s">
        <v>52</v>
      </c>
      <c r="B17">
        <v>6200</v>
      </c>
      <c r="C17" s="1">
        <v>6091065.86</v>
      </c>
      <c r="D17" s="1">
        <v>2336827.86</v>
      </c>
      <c r="E17" s="1">
        <v>618780.61</v>
      </c>
      <c r="F17" s="1">
        <v>25231.75</v>
      </c>
      <c r="G17" s="1">
        <v>0</v>
      </c>
      <c r="H17" s="1">
        <v>168785.56</v>
      </c>
      <c r="I17" s="1">
        <v>318520.88</v>
      </c>
      <c r="J17" s="1">
        <v>6055.75</v>
      </c>
      <c r="K17" s="1">
        <f t="shared" si="1"/>
        <v>3474202.4099999997</v>
      </c>
      <c r="L17" s="7">
        <f t="shared" si="0"/>
        <v>0.5703767599715298</v>
      </c>
    </row>
    <row r="18" spans="1:12" ht="12.75">
      <c r="A18" t="s">
        <v>53</v>
      </c>
      <c r="B18">
        <v>6300</v>
      </c>
      <c r="C18" s="1">
        <v>4719023.89</v>
      </c>
      <c r="D18" s="1">
        <v>2193132.47</v>
      </c>
      <c r="E18" s="1">
        <v>532203.47</v>
      </c>
      <c r="F18" s="1">
        <v>67956.21</v>
      </c>
      <c r="G18" s="1">
        <v>0</v>
      </c>
      <c r="H18" s="1">
        <v>48338.96</v>
      </c>
      <c r="I18" s="1">
        <v>50122.07</v>
      </c>
      <c r="J18" s="1">
        <v>2693.09</v>
      </c>
      <c r="K18" s="1">
        <f t="shared" si="1"/>
        <v>2894446.27</v>
      </c>
      <c r="L18" s="7">
        <f t="shared" si="0"/>
        <v>0.6133569859931352</v>
      </c>
    </row>
    <row r="19" spans="1:12" ht="12.75">
      <c r="A19" t="s">
        <v>54</v>
      </c>
      <c r="B19">
        <v>6400</v>
      </c>
      <c r="C19" s="1">
        <v>1884392.09</v>
      </c>
      <c r="D19" s="1">
        <v>357475.86</v>
      </c>
      <c r="E19" s="1">
        <v>74616.01</v>
      </c>
      <c r="F19" s="1">
        <v>546060.58</v>
      </c>
      <c r="G19" s="1">
        <v>39.77</v>
      </c>
      <c r="H19" s="1">
        <v>48082.04</v>
      </c>
      <c r="I19" s="1">
        <v>7643</v>
      </c>
      <c r="J19" s="1">
        <v>0</v>
      </c>
      <c r="K19" s="1">
        <f t="shared" si="1"/>
        <v>1033917.26</v>
      </c>
      <c r="L19" s="7">
        <f t="shared" si="0"/>
        <v>0.5486741668502758</v>
      </c>
    </row>
    <row r="20" spans="1:12" ht="12.75">
      <c r="A20" t="s">
        <v>252</v>
      </c>
      <c r="B20">
        <v>6500</v>
      </c>
      <c r="C20" s="1">
        <v>1782413.05</v>
      </c>
      <c r="D20" s="1">
        <v>352833.99</v>
      </c>
      <c r="E20" s="1">
        <v>87162.06</v>
      </c>
      <c r="F20" s="1">
        <v>363348.03</v>
      </c>
      <c r="G20" s="1">
        <v>0</v>
      </c>
      <c r="H20" s="13">
        <v>-4262.83</v>
      </c>
      <c r="I20" s="1">
        <v>336650.02</v>
      </c>
      <c r="J20" s="1">
        <v>2119.95</v>
      </c>
      <c r="K20" s="1">
        <f>SUM(D20:J20)</f>
        <v>1137851.22</v>
      </c>
      <c r="L20" s="7">
        <f>SUM(K20/C20)</f>
        <v>0.6383768453670152</v>
      </c>
    </row>
    <row r="21" spans="1:12" ht="12.75">
      <c r="A21" t="s">
        <v>55</v>
      </c>
      <c r="B21">
        <v>7100</v>
      </c>
      <c r="C21" s="1">
        <v>2437176.97</v>
      </c>
      <c r="D21" s="1">
        <v>110946.84</v>
      </c>
      <c r="E21" s="1">
        <v>68240.03</v>
      </c>
      <c r="F21" s="1">
        <v>348152.01</v>
      </c>
      <c r="G21" s="1">
        <v>0</v>
      </c>
      <c r="H21" s="1">
        <v>716</v>
      </c>
      <c r="I21" s="1">
        <v>0</v>
      </c>
      <c r="J21" s="1">
        <v>35567.25</v>
      </c>
      <c r="K21" s="1">
        <f t="shared" si="1"/>
        <v>563622.13</v>
      </c>
      <c r="L21" s="7">
        <f t="shared" si="0"/>
        <v>0.2312602395877719</v>
      </c>
    </row>
    <row r="22" spans="1:12" ht="12.75">
      <c r="A22" t="s">
        <v>56</v>
      </c>
      <c r="B22">
        <v>7200</v>
      </c>
      <c r="C22" s="1">
        <v>1057974.44</v>
      </c>
      <c r="D22" s="1">
        <v>411980.32</v>
      </c>
      <c r="E22" s="1">
        <v>89236.09</v>
      </c>
      <c r="F22" s="1">
        <v>39811.91</v>
      </c>
      <c r="G22" s="1">
        <v>0</v>
      </c>
      <c r="H22" s="1">
        <v>7481.26</v>
      </c>
      <c r="I22" s="1">
        <v>6993.61</v>
      </c>
      <c r="J22" s="1">
        <v>16144</v>
      </c>
      <c r="K22" s="1">
        <f t="shared" si="1"/>
        <v>571647.1900000001</v>
      </c>
      <c r="L22" s="7">
        <f t="shared" si="0"/>
        <v>0.5403223068413638</v>
      </c>
    </row>
    <row r="23" spans="1:12" ht="12.75">
      <c r="A23" t="s">
        <v>57</v>
      </c>
      <c r="B23">
        <v>7300</v>
      </c>
      <c r="C23" s="1">
        <v>14150642.41</v>
      </c>
      <c r="D23" s="1">
        <v>7588472.11</v>
      </c>
      <c r="E23" s="1">
        <v>1859615.37</v>
      </c>
      <c r="F23" s="1">
        <v>59376.15</v>
      </c>
      <c r="G23" s="1">
        <v>0</v>
      </c>
      <c r="H23" s="1">
        <v>26141.79</v>
      </c>
      <c r="I23" s="1">
        <v>10380.13</v>
      </c>
      <c r="J23" s="1">
        <v>228</v>
      </c>
      <c r="K23" s="1">
        <f t="shared" si="1"/>
        <v>9544213.55</v>
      </c>
      <c r="L23" s="7">
        <f t="shared" si="0"/>
        <v>0.6744721033481335</v>
      </c>
    </row>
    <row r="24" spans="1:12" ht="12.75">
      <c r="A24" t="s">
        <v>58</v>
      </c>
      <c r="B24">
        <v>7400</v>
      </c>
      <c r="C24" s="1">
        <v>3262594.29</v>
      </c>
      <c r="D24" s="1">
        <v>560114.28</v>
      </c>
      <c r="E24" s="1">
        <v>136128.32</v>
      </c>
      <c r="F24" s="1">
        <v>211920.08</v>
      </c>
      <c r="G24" s="1">
        <v>3324.41</v>
      </c>
      <c r="H24" s="1">
        <v>5512.3</v>
      </c>
      <c r="I24" s="1">
        <v>391488.33</v>
      </c>
      <c r="J24" s="1">
        <v>1668.89</v>
      </c>
      <c r="K24" s="1">
        <f t="shared" si="1"/>
        <v>1310156.61</v>
      </c>
      <c r="L24" s="7">
        <f t="shared" si="0"/>
        <v>0.4015689643103005</v>
      </c>
    </row>
    <row r="25" spans="1:12" ht="12.75">
      <c r="A25" t="s">
        <v>59</v>
      </c>
      <c r="B25">
        <v>7500</v>
      </c>
      <c r="C25" s="1">
        <v>687704.95</v>
      </c>
      <c r="D25" s="1">
        <v>390089.66</v>
      </c>
      <c r="E25" s="1">
        <v>94113.46</v>
      </c>
      <c r="F25" s="1">
        <v>7012.29</v>
      </c>
      <c r="G25" s="1">
        <v>0</v>
      </c>
      <c r="H25" s="1">
        <v>6079.54</v>
      </c>
      <c r="I25" s="1">
        <v>1887.05</v>
      </c>
      <c r="J25" s="1">
        <v>10221.53</v>
      </c>
      <c r="K25" s="1">
        <f t="shared" si="1"/>
        <v>509403.52999999997</v>
      </c>
      <c r="L25" s="7">
        <f t="shared" si="0"/>
        <v>0.7407297708123229</v>
      </c>
    </row>
    <row r="26" spans="1:12" s="18" customFormat="1" ht="12.75">
      <c r="A26" s="18" t="s">
        <v>169</v>
      </c>
      <c r="B26" s="18">
        <v>7600</v>
      </c>
      <c r="C26" s="17">
        <v>34894.62</v>
      </c>
      <c r="D26" s="17">
        <v>43009.98</v>
      </c>
      <c r="E26" s="17">
        <v>3111.15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">
        <f t="shared" si="1"/>
        <v>46121.130000000005</v>
      </c>
      <c r="L26" s="7">
        <f t="shared" si="0"/>
        <v>1.3217260998973481</v>
      </c>
    </row>
    <row r="27" spans="1:12" ht="12.75">
      <c r="A27" t="s">
        <v>60</v>
      </c>
      <c r="B27">
        <v>7700</v>
      </c>
      <c r="C27" s="1">
        <v>3809849.78</v>
      </c>
      <c r="D27" s="1">
        <v>1579735.48</v>
      </c>
      <c r="E27" s="1">
        <v>399057.65</v>
      </c>
      <c r="F27" s="1">
        <v>246726.92</v>
      </c>
      <c r="G27" s="1">
        <v>17171.95</v>
      </c>
      <c r="H27" s="13">
        <v>22155.56</v>
      </c>
      <c r="I27" s="1">
        <v>85817.93</v>
      </c>
      <c r="J27" s="1">
        <v>56690.39</v>
      </c>
      <c r="K27" s="1">
        <f t="shared" si="1"/>
        <v>2407355.8800000004</v>
      </c>
      <c r="L27" s="7">
        <f t="shared" si="0"/>
        <v>0.6318768505355611</v>
      </c>
    </row>
    <row r="28" spans="1:12" ht="12.75">
      <c r="A28" t="s">
        <v>61</v>
      </c>
      <c r="B28">
        <v>7800</v>
      </c>
      <c r="C28" s="1">
        <v>13891302.92</v>
      </c>
      <c r="D28" s="1">
        <v>4263539.79</v>
      </c>
      <c r="E28" s="1">
        <v>1463047.67</v>
      </c>
      <c r="F28" s="1">
        <v>295001.39</v>
      </c>
      <c r="G28" s="1">
        <v>968829.78</v>
      </c>
      <c r="H28" s="1">
        <v>345097.95</v>
      </c>
      <c r="I28" s="1">
        <v>302666.51</v>
      </c>
      <c r="J28" s="1">
        <v>125608.44</v>
      </c>
      <c r="K28" s="1">
        <f t="shared" si="1"/>
        <v>7763791.53</v>
      </c>
      <c r="L28" s="7">
        <f t="shared" si="0"/>
        <v>0.5588958483384653</v>
      </c>
    </row>
    <row r="29" spans="1:12" ht="12.75">
      <c r="A29" t="s">
        <v>62</v>
      </c>
      <c r="B29">
        <v>7900</v>
      </c>
      <c r="C29" s="1">
        <v>19617944.35</v>
      </c>
      <c r="D29" s="1">
        <v>4254137.23</v>
      </c>
      <c r="E29" s="1">
        <v>1319085.56</v>
      </c>
      <c r="F29" s="1">
        <v>1379327.96</v>
      </c>
      <c r="G29" s="1">
        <v>3738446.72</v>
      </c>
      <c r="H29" s="1">
        <v>355266.81</v>
      </c>
      <c r="I29" s="13">
        <v>67042.38</v>
      </c>
      <c r="J29" s="1">
        <v>47488.65</v>
      </c>
      <c r="K29" s="1">
        <f t="shared" si="1"/>
        <v>11160795.310000002</v>
      </c>
      <c r="L29" s="7">
        <f t="shared" si="0"/>
        <v>0.5689074813794138</v>
      </c>
    </row>
    <row r="30" spans="1:12" ht="12.75">
      <c r="A30" t="s">
        <v>63</v>
      </c>
      <c r="B30">
        <v>8100</v>
      </c>
      <c r="C30" s="1">
        <v>6052098.82</v>
      </c>
      <c r="D30" s="1">
        <v>2063842.51</v>
      </c>
      <c r="E30" s="1">
        <v>555627.2</v>
      </c>
      <c r="F30" s="1">
        <v>674084.99</v>
      </c>
      <c r="G30" s="1">
        <v>108319.79</v>
      </c>
      <c r="H30" s="1">
        <v>646492.57</v>
      </c>
      <c r="I30" s="1">
        <v>145058.15</v>
      </c>
      <c r="J30" s="1">
        <v>17686.63</v>
      </c>
      <c r="K30" s="1">
        <f t="shared" si="1"/>
        <v>4211111.84</v>
      </c>
      <c r="L30" s="7">
        <f t="shared" si="0"/>
        <v>0.6958101586318777</v>
      </c>
    </row>
    <row r="31" spans="1:12" ht="12.75">
      <c r="A31" t="s">
        <v>253</v>
      </c>
      <c r="B31">
        <v>8200</v>
      </c>
      <c r="C31" s="1">
        <v>2452337.47</v>
      </c>
      <c r="D31" s="20">
        <v>590179.52</v>
      </c>
      <c r="E31" s="20">
        <v>147682.37</v>
      </c>
      <c r="F31" s="20">
        <v>277983.57</v>
      </c>
      <c r="G31" s="20">
        <v>8367.79</v>
      </c>
      <c r="H31" s="20">
        <v>40983.91</v>
      </c>
      <c r="I31" s="20">
        <v>54137.74</v>
      </c>
      <c r="J31" s="20">
        <v>6904.69</v>
      </c>
      <c r="K31" s="20">
        <f>SUM(D31:J31)</f>
        <v>1126239.5899999999</v>
      </c>
      <c r="L31" s="7">
        <f>SUM(K31/C31)</f>
        <v>0.4592514708018549</v>
      </c>
    </row>
    <row r="32" spans="1:12" ht="12.75">
      <c r="A32" t="s">
        <v>64</v>
      </c>
      <c r="B32">
        <v>9100</v>
      </c>
      <c r="C32" s="1">
        <v>469415.37</v>
      </c>
      <c r="D32" s="1">
        <v>168274.26</v>
      </c>
      <c r="E32" s="1">
        <v>48101.06</v>
      </c>
      <c r="F32" s="1">
        <v>7431.99</v>
      </c>
      <c r="G32" s="1">
        <v>0</v>
      </c>
      <c r="H32" s="1">
        <v>35162.69</v>
      </c>
      <c r="I32" s="1">
        <v>15125.59</v>
      </c>
      <c r="J32" s="1">
        <v>23469.62</v>
      </c>
      <c r="K32" s="1">
        <f>SUM(D32:J32)</f>
        <v>297565.21</v>
      </c>
      <c r="L32" s="7">
        <f t="shared" si="0"/>
        <v>0.6339059796870308</v>
      </c>
    </row>
    <row r="33" spans="1:12" ht="12.75">
      <c r="A33" t="s">
        <v>312</v>
      </c>
      <c r="B33">
        <v>9700</v>
      </c>
      <c r="K33" s="1">
        <v>0</v>
      </c>
      <c r="L33" s="7">
        <v>0</v>
      </c>
    </row>
    <row r="34" spans="4:11" ht="12.75">
      <c r="D34" s="1" t="s">
        <v>9</v>
      </c>
      <c r="H34" s="1" t="s">
        <v>9</v>
      </c>
      <c r="K34" s="1" t="s">
        <v>9</v>
      </c>
    </row>
    <row r="35" spans="1:12" ht="13.5" thickBot="1">
      <c r="A35" s="56" t="s">
        <v>33</v>
      </c>
      <c r="B35" s="56"/>
      <c r="C35" s="46">
        <f aca="true" t="shared" si="2" ref="C35:K35">SUM(C10:C34)</f>
        <v>284749192.78000003</v>
      </c>
      <c r="D35" s="46">
        <f t="shared" si="2"/>
        <v>103207886.35000001</v>
      </c>
      <c r="E35" s="46">
        <f t="shared" si="2"/>
        <v>27785343.959999993</v>
      </c>
      <c r="F35" s="46">
        <f t="shared" si="2"/>
        <v>6572956.970000001</v>
      </c>
      <c r="G35" s="46">
        <f t="shared" si="2"/>
        <v>4852894.45</v>
      </c>
      <c r="H35" s="46">
        <f t="shared" si="2"/>
        <v>6693228.42</v>
      </c>
      <c r="I35" s="46">
        <f t="shared" si="2"/>
        <v>2912615.1300000004</v>
      </c>
      <c r="J35" s="46">
        <f t="shared" si="2"/>
        <v>432097.66000000003</v>
      </c>
      <c r="K35" s="46">
        <f t="shared" si="2"/>
        <v>152457022.94000003</v>
      </c>
      <c r="L35" s="57">
        <f>SUM(K35/C35)</f>
        <v>0.5354080952840129</v>
      </c>
    </row>
    <row r="36" ht="13.5" thickTop="1"/>
    <row r="37" spans="1:11" ht="12.75">
      <c r="A37" t="s">
        <v>232</v>
      </c>
      <c r="B37">
        <v>2710</v>
      </c>
      <c r="C37" s="1">
        <v>0</v>
      </c>
      <c r="D37" s="1" t="s">
        <v>9</v>
      </c>
      <c r="K37" s="1">
        <f>SUM(C37)</f>
        <v>0</v>
      </c>
    </row>
    <row r="38" spans="1:11" ht="12.75">
      <c r="A38" t="s">
        <v>233</v>
      </c>
      <c r="B38">
        <v>2711</v>
      </c>
      <c r="C38" s="1">
        <v>0</v>
      </c>
      <c r="K38" s="1">
        <f>SUM(C38)</f>
        <v>0</v>
      </c>
    </row>
    <row r="39" spans="1:11" ht="12.75">
      <c r="A39" t="s">
        <v>65</v>
      </c>
      <c r="B39">
        <v>2730</v>
      </c>
      <c r="C39" s="1">
        <v>1861153.91</v>
      </c>
      <c r="D39" s="1" t="s">
        <v>9</v>
      </c>
      <c r="K39" s="1">
        <f>SUM(C39)</f>
        <v>1861153.91</v>
      </c>
    </row>
    <row r="40" spans="1:11" ht="12.75">
      <c r="A40" t="s">
        <v>216</v>
      </c>
      <c r="B40">
        <v>2765</v>
      </c>
      <c r="C40" s="1">
        <v>0</v>
      </c>
      <c r="K40" s="1">
        <f>SUM(C40)</f>
        <v>0</v>
      </c>
    </row>
    <row r="41" spans="1:11" ht="12.75">
      <c r="A41" t="s">
        <v>174</v>
      </c>
      <c r="B41">
        <v>2767</v>
      </c>
      <c r="C41" s="1">
        <v>0</v>
      </c>
      <c r="K41" s="1">
        <v>0</v>
      </c>
    </row>
    <row r="42" spans="1:11" ht="12.75">
      <c r="A42" t="s">
        <v>217</v>
      </c>
      <c r="B42">
        <v>2769</v>
      </c>
      <c r="C42" s="1">
        <v>10182854.51</v>
      </c>
      <c r="D42" s="1" t="s">
        <v>9</v>
      </c>
      <c r="K42" s="1">
        <f>K45-K35-K39</f>
        <v>66305541.92999998</v>
      </c>
    </row>
    <row r="43" spans="3:11" ht="12.75">
      <c r="C43" s="13"/>
      <c r="K43" s="1" t="s">
        <v>9</v>
      </c>
    </row>
    <row r="45" spans="1:12" ht="13.5" thickBot="1">
      <c r="A45" s="56" t="s">
        <v>12</v>
      </c>
      <c r="B45" s="56"/>
      <c r="C45" s="46">
        <f>SUM(C35:C44)</f>
        <v>296793201.20000005</v>
      </c>
      <c r="D45" s="46">
        <f aca="true" t="shared" si="3" ref="D45:J45">SUM(D35:D44)</f>
        <v>103207886.35000001</v>
      </c>
      <c r="E45" s="46">
        <f t="shared" si="3"/>
        <v>27785343.959999993</v>
      </c>
      <c r="F45" s="46">
        <f t="shared" si="3"/>
        <v>6572956.970000001</v>
      </c>
      <c r="G45" s="46">
        <f t="shared" si="3"/>
        <v>4852894.45</v>
      </c>
      <c r="H45" s="46">
        <f t="shared" si="3"/>
        <v>6693228.42</v>
      </c>
      <c r="I45" s="46">
        <f t="shared" si="3"/>
        <v>2912615.1300000004</v>
      </c>
      <c r="J45" s="46">
        <f t="shared" si="3"/>
        <v>432097.66000000003</v>
      </c>
      <c r="K45" s="46">
        <v>220623718.78</v>
      </c>
      <c r="L45" s="57">
        <f>SUM(K45/C45)</f>
        <v>0.7433583986694098</v>
      </c>
    </row>
    <row r="46" ht="13.5" thickTop="1">
      <c r="K46" s="1" t="s">
        <v>9</v>
      </c>
    </row>
    <row r="48" ht="12.75">
      <c r="N48" s="1"/>
    </row>
  </sheetData>
  <sheetProtection password="E1E0"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/>
  <pageMargins left="0" right="0" top="0.75" bottom="0" header="0" footer="0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94" t="s">
        <v>261</v>
      </c>
      <c r="B1" s="94"/>
      <c r="C1" s="94"/>
      <c r="D1" s="94"/>
      <c r="E1" s="94"/>
    </row>
    <row r="2" spans="1:5" ht="15.75">
      <c r="A2" s="94" t="s">
        <v>265</v>
      </c>
      <c r="B2" s="94"/>
      <c r="C2" s="94"/>
      <c r="D2" s="94"/>
      <c r="E2" s="94"/>
    </row>
    <row r="3" spans="1:5" ht="15.75">
      <c r="A3" s="94" t="s">
        <v>266</v>
      </c>
      <c r="B3" s="94"/>
      <c r="C3" s="94"/>
      <c r="D3" s="94"/>
      <c r="E3" s="94"/>
    </row>
    <row r="4" spans="1:5" ht="15.75">
      <c r="A4" s="94" t="s">
        <v>375</v>
      </c>
      <c r="B4" s="94"/>
      <c r="C4" s="94"/>
      <c r="D4" s="94"/>
      <c r="E4" s="94"/>
    </row>
    <row r="5" spans="1:5" ht="12.75">
      <c r="A5" s="100"/>
      <c r="B5" s="100"/>
      <c r="C5" s="100"/>
      <c r="D5" s="100"/>
      <c r="E5" s="100"/>
    </row>
    <row r="6" spans="1:5" ht="12.75">
      <c r="A6" s="101"/>
      <c r="B6" s="101"/>
      <c r="C6" s="101"/>
      <c r="D6" s="101"/>
      <c r="E6" s="101"/>
    </row>
    <row r="7" spans="1:5" ht="12.75">
      <c r="A7" s="44" t="s">
        <v>66</v>
      </c>
      <c r="B7" s="44"/>
      <c r="C7" s="42" t="s">
        <v>15</v>
      </c>
      <c r="D7" s="42" t="s">
        <v>67</v>
      </c>
      <c r="E7" s="60" t="s">
        <v>68</v>
      </c>
    </row>
    <row r="8" spans="1:5" ht="12.75">
      <c r="A8" s="44"/>
      <c r="B8" s="44"/>
      <c r="C8" s="42" t="s">
        <v>69</v>
      </c>
      <c r="D8" s="42"/>
      <c r="E8" s="60"/>
    </row>
    <row r="10" ht="12.75">
      <c r="A10" s="44" t="s">
        <v>70</v>
      </c>
    </row>
    <row r="11" spans="1:5" ht="12.75">
      <c r="A11" t="s">
        <v>190</v>
      </c>
      <c r="B11">
        <v>3322</v>
      </c>
      <c r="C11" s="1">
        <v>990602</v>
      </c>
      <c r="D11" s="1">
        <v>0</v>
      </c>
      <c r="E11" s="22">
        <f>SUM(D11/C11)</f>
        <v>0</v>
      </c>
    </row>
    <row r="12" spans="1:5" ht="12.75">
      <c r="A12" t="s">
        <v>191</v>
      </c>
      <c r="B12">
        <v>3326</v>
      </c>
      <c r="C12" s="13">
        <v>10000</v>
      </c>
      <c r="D12" s="1">
        <v>0</v>
      </c>
      <c r="E12" s="22">
        <f>SUM(D12/C12)</f>
        <v>0</v>
      </c>
    </row>
    <row r="13" spans="1:5" ht="13.5" thickBot="1">
      <c r="A13" t="s">
        <v>147</v>
      </c>
      <c r="B13">
        <v>3341</v>
      </c>
      <c r="C13" s="49">
        <v>223250</v>
      </c>
      <c r="D13" s="49">
        <v>111625</v>
      </c>
      <c r="E13" s="50">
        <f>SUM(D13/C13)</f>
        <v>0.5</v>
      </c>
    </row>
    <row r="14" spans="1:5" ht="12.75">
      <c r="A14" s="44" t="s">
        <v>28</v>
      </c>
      <c r="B14" s="44"/>
      <c r="C14" s="45">
        <f>SUM(C11:C13)</f>
        <v>1223852</v>
      </c>
      <c r="D14" s="45">
        <f>SUM(D11:D13)</f>
        <v>111625</v>
      </c>
      <c r="E14" s="61">
        <f>SUM(D14/C14)</f>
        <v>0.09120792383392763</v>
      </c>
    </row>
    <row r="15" spans="1:5" ht="12.75">
      <c r="A15" s="44"/>
      <c r="B15" s="44"/>
      <c r="C15" s="45"/>
      <c r="D15" s="45"/>
      <c r="E15" s="61"/>
    </row>
    <row r="16" spans="1:5" ht="12.75">
      <c r="A16" s="44" t="s">
        <v>71</v>
      </c>
      <c r="E16" s="22"/>
    </row>
    <row r="17" spans="1:5" ht="12.75">
      <c r="A17" t="s">
        <v>148</v>
      </c>
      <c r="B17">
        <v>3430</v>
      </c>
      <c r="C17" s="10">
        <v>30000</v>
      </c>
      <c r="D17" s="10">
        <v>13553.47</v>
      </c>
      <c r="E17" s="25">
        <f>SUM(D17/C17)</f>
        <v>0.4517823333333333</v>
      </c>
    </row>
    <row r="18" spans="1:5" ht="12.75">
      <c r="A18" s="44" t="s">
        <v>32</v>
      </c>
      <c r="B18" s="44"/>
      <c r="C18" s="45">
        <f>SUM(C17)</f>
        <v>30000</v>
      </c>
      <c r="D18" s="45">
        <f>SUM(D17)</f>
        <v>13553.47</v>
      </c>
      <c r="E18" s="61">
        <f>SUM(D18/C18)</f>
        <v>0.4517823333333333</v>
      </c>
    </row>
    <row r="19" ht="12.75" customHeight="1">
      <c r="E19" s="22"/>
    </row>
    <row r="20" spans="1:5" ht="12.75">
      <c r="A20" s="44" t="s">
        <v>72</v>
      </c>
      <c r="E20" s="22"/>
    </row>
    <row r="21" spans="1:5" ht="12.75">
      <c r="A21" t="s">
        <v>149</v>
      </c>
      <c r="B21">
        <v>3630</v>
      </c>
      <c r="C21" s="10">
        <v>4692099</v>
      </c>
      <c r="D21" s="10">
        <v>1344483.62</v>
      </c>
      <c r="E21" s="25">
        <f>SUM(D21/C21)</f>
        <v>0.2865420401402443</v>
      </c>
    </row>
    <row r="22" spans="3:5" ht="12.75">
      <c r="C22" s="12" t="s">
        <v>9</v>
      </c>
      <c r="D22" s="12"/>
      <c r="E22" s="26"/>
    </row>
    <row r="23" spans="1:5" ht="12.75">
      <c r="A23" s="44" t="s">
        <v>170</v>
      </c>
      <c r="B23" s="44"/>
      <c r="C23" s="45">
        <f>SUM(C21:C22)</f>
        <v>4692099</v>
      </c>
      <c r="D23" s="45">
        <f>SUM(D21:D22)</f>
        <v>1344483.62</v>
      </c>
      <c r="E23" s="61">
        <f>SUM(D23/C23)</f>
        <v>0.2865420401402443</v>
      </c>
    </row>
    <row r="24" ht="12.75">
      <c r="E24" s="22"/>
    </row>
    <row r="25" spans="1:5" ht="12.75">
      <c r="A25" t="s">
        <v>73</v>
      </c>
      <c r="C25" s="45">
        <f>SUM(C14+C18+C23)</f>
        <v>5945951</v>
      </c>
      <c r="D25" s="45">
        <f>SUM(D14+D18+D23)</f>
        <v>1469662.09</v>
      </c>
      <c r="E25" s="22">
        <f>SUM(D25/C25)</f>
        <v>0.24717023231439345</v>
      </c>
    </row>
    <row r="26" spans="1:5" ht="12.75">
      <c r="A26" t="s">
        <v>362</v>
      </c>
      <c r="C26" s="10">
        <v>686706.62</v>
      </c>
      <c r="D26" s="10">
        <v>686706.62</v>
      </c>
      <c r="E26" s="25"/>
    </row>
    <row r="27" spans="1:5" ht="13.5" thickBot="1">
      <c r="A27" s="44" t="s">
        <v>3</v>
      </c>
      <c r="B27" s="44"/>
      <c r="C27" s="46">
        <f>SUM(C25:C26)</f>
        <v>6632657.62</v>
      </c>
      <c r="D27" s="46">
        <f>SUM(D25:D26)</f>
        <v>2156368.71</v>
      </c>
      <c r="E27" s="62">
        <f>SUM(D27/C27)</f>
        <v>0.3251138282033017</v>
      </c>
    </row>
    <row r="28" ht="13.5" thickTop="1"/>
    <row r="31" spans="1:5" ht="12.75">
      <c r="A31" s="44" t="s">
        <v>74</v>
      </c>
      <c r="B31" s="44"/>
      <c r="C31" s="45" t="s">
        <v>75</v>
      </c>
      <c r="D31" s="45" t="s">
        <v>74</v>
      </c>
      <c r="E31" s="60" t="s">
        <v>76</v>
      </c>
    </row>
    <row r="33" spans="1:3" ht="12.75">
      <c r="A33" t="s">
        <v>77</v>
      </c>
      <c r="C33" s="1" t="s">
        <v>9</v>
      </c>
    </row>
    <row r="34" ht="12.75">
      <c r="A34" t="s">
        <v>78</v>
      </c>
    </row>
    <row r="35" spans="1:5" ht="12.75">
      <c r="A35" t="s">
        <v>79</v>
      </c>
      <c r="C35" s="1">
        <v>2815000</v>
      </c>
      <c r="D35" s="1">
        <v>0</v>
      </c>
      <c r="E35" s="22">
        <f aca="true" t="shared" si="0" ref="E35:E41">SUM(D35/C35)</f>
        <v>0</v>
      </c>
    </row>
    <row r="36" spans="1:5" ht="12.75">
      <c r="A36" t="s">
        <v>80</v>
      </c>
      <c r="C36" s="1">
        <v>3047940</v>
      </c>
      <c r="D36" s="1">
        <v>1338799.97</v>
      </c>
      <c r="E36" s="22">
        <f t="shared" si="0"/>
        <v>0.4392474819058118</v>
      </c>
    </row>
    <row r="37" spans="1:5" ht="12.75">
      <c r="A37" t="s">
        <v>81</v>
      </c>
      <c r="C37" s="10">
        <v>19710</v>
      </c>
      <c r="D37" s="10">
        <v>16010.63</v>
      </c>
      <c r="E37" s="25">
        <f t="shared" si="0"/>
        <v>0.8123099949264332</v>
      </c>
    </row>
    <row r="38" spans="3:5" ht="12.75">
      <c r="C38" s="1" t="s">
        <v>9</v>
      </c>
      <c r="E38" s="22"/>
    </row>
    <row r="39" spans="1:5" ht="12.75">
      <c r="A39" t="s">
        <v>82</v>
      </c>
      <c r="C39" s="1">
        <f>SUM(C35:C37)</f>
        <v>5882650</v>
      </c>
      <c r="D39" s="1">
        <f>SUM(D35:D37)</f>
        <v>1354810.5999999999</v>
      </c>
      <c r="E39" s="22">
        <f t="shared" si="0"/>
        <v>0.2303061715383373</v>
      </c>
    </row>
    <row r="40" spans="1:5" ht="12.75">
      <c r="A40" t="s">
        <v>83</v>
      </c>
      <c r="C40" s="10">
        <v>750007.62</v>
      </c>
      <c r="D40" s="10">
        <f>D27-D39</f>
        <v>801558.1100000001</v>
      </c>
      <c r="E40" s="25" t="s">
        <v>9</v>
      </c>
    </row>
    <row r="41" spans="1:5" ht="13.5" thickBot="1">
      <c r="A41" s="44" t="s">
        <v>3</v>
      </c>
      <c r="B41" s="44"/>
      <c r="C41" s="46">
        <f>SUM(C39:C40)</f>
        <v>6632657.62</v>
      </c>
      <c r="D41" s="46">
        <f>SUM(D39:D40)</f>
        <v>2156368.71</v>
      </c>
      <c r="E41" s="62">
        <f t="shared" si="0"/>
        <v>0.3251138282033017</v>
      </c>
    </row>
    <row r="42" ht="13.5" thickTop="1">
      <c r="E42" s="22"/>
    </row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94" t="s">
        <v>261</v>
      </c>
      <c r="B1" s="94"/>
      <c r="C1" s="94"/>
      <c r="D1" s="94"/>
      <c r="E1" s="94"/>
    </row>
    <row r="2" spans="1:5" ht="15.75">
      <c r="A2" s="94" t="s">
        <v>267</v>
      </c>
      <c r="B2" s="94"/>
      <c r="C2" s="94"/>
      <c r="D2" s="94"/>
      <c r="E2" s="94"/>
    </row>
    <row r="3" spans="1:5" ht="15.75">
      <c r="A3" s="94" t="s">
        <v>268</v>
      </c>
      <c r="B3" s="94"/>
      <c r="C3" s="94"/>
      <c r="D3" s="94"/>
      <c r="E3" s="94"/>
    </row>
    <row r="4" spans="1:5" ht="15.75">
      <c r="A4" s="94" t="s">
        <v>375</v>
      </c>
      <c r="B4" s="94"/>
      <c r="C4" s="94"/>
      <c r="D4" s="94"/>
      <c r="E4" s="94"/>
    </row>
    <row r="5" spans="1:5" ht="15.75">
      <c r="A5" s="99"/>
      <c r="B5" s="99"/>
      <c r="C5" s="99"/>
      <c r="D5" s="99"/>
      <c r="E5" s="99"/>
    </row>
    <row r="6" spans="1:5" ht="12.75">
      <c r="A6" s="101"/>
      <c r="B6" s="101"/>
      <c r="C6" s="101"/>
      <c r="D6" s="101"/>
      <c r="E6" s="101"/>
    </row>
    <row r="7" spans="1:5" ht="12.75">
      <c r="A7" s="44" t="s">
        <v>84</v>
      </c>
      <c r="B7" s="44"/>
      <c r="C7" s="42" t="s">
        <v>15</v>
      </c>
      <c r="D7" s="42" t="s">
        <v>67</v>
      </c>
      <c r="E7" s="61" t="s">
        <v>68</v>
      </c>
    </row>
    <row r="8" spans="1:5" ht="12.75">
      <c r="A8" s="44"/>
      <c r="B8" s="44"/>
      <c r="C8" s="42" t="s">
        <v>69</v>
      </c>
      <c r="D8" s="45"/>
      <c r="E8" s="61"/>
    </row>
    <row r="9" spans="1:5" ht="12.75">
      <c r="A9" s="44" t="s">
        <v>70</v>
      </c>
      <c r="C9" s="1"/>
      <c r="D9" s="1"/>
      <c r="E9" s="22"/>
    </row>
    <row r="10" spans="1:5" ht="12.75">
      <c r="A10" t="s">
        <v>150</v>
      </c>
      <c r="B10">
        <v>3321</v>
      </c>
      <c r="C10" s="12">
        <v>350000</v>
      </c>
      <c r="D10" s="12">
        <v>144513.08</v>
      </c>
      <c r="E10" s="26">
        <f>SUM(D10/C10)</f>
        <v>0.4128945142857143</v>
      </c>
    </row>
    <row r="11" spans="1:5" ht="12.75">
      <c r="A11" t="s">
        <v>239</v>
      </c>
      <c r="B11">
        <v>3325</v>
      </c>
      <c r="C11" s="12">
        <v>17000</v>
      </c>
      <c r="D11" s="12">
        <v>0</v>
      </c>
      <c r="E11" s="26">
        <f>SUM(D11/C11)</f>
        <v>0</v>
      </c>
    </row>
    <row r="12" spans="1:5" ht="12.75">
      <c r="A12" t="s">
        <v>151</v>
      </c>
      <c r="B12">
        <v>3391</v>
      </c>
      <c r="C12" s="1">
        <v>16446638</v>
      </c>
      <c r="D12" s="1">
        <v>6596092.52</v>
      </c>
      <c r="E12" s="26">
        <f>SUM(D12/C12)</f>
        <v>0.4010602361406629</v>
      </c>
    </row>
    <row r="13" spans="1:5" ht="12.75">
      <c r="A13" t="s">
        <v>218</v>
      </c>
      <c r="B13">
        <v>3396</v>
      </c>
      <c r="C13" s="1">
        <v>31556356</v>
      </c>
      <c r="D13" s="1">
        <v>31556356</v>
      </c>
      <c r="E13" s="26">
        <f>SUM(D13/C13)</f>
        <v>1</v>
      </c>
    </row>
    <row r="14" spans="1:5" ht="12.75">
      <c r="A14" t="s">
        <v>179</v>
      </c>
      <c r="B14">
        <v>3398</v>
      </c>
      <c r="C14" s="51">
        <v>90000</v>
      </c>
      <c r="D14" s="12">
        <v>13766.63</v>
      </c>
      <c r="E14" s="26">
        <f>SUM(D14/C14)</f>
        <v>0.15296255555555555</v>
      </c>
    </row>
    <row r="15" spans="1:5" ht="13.5" thickBot="1">
      <c r="A15" t="s">
        <v>249</v>
      </c>
      <c r="B15">
        <v>3399</v>
      </c>
      <c r="C15" s="49">
        <v>0</v>
      </c>
      <c r="D15" s="49">
        <v>0</v>
      </c>
      <c r="E15" s="50">
        <v>0</v>
      </c>
    </row>
    <row r="17" spans="1:5" ht="12.75">
      <c r="A17" s="44" t="s">
        <v>28</v>
      </c>
      <c r="B17" s="44"/>
      <c r="C17" s="45">
        <f>SUM(C10:C15)</f>
        <v>48459994</v>
      </c>
      <c r="D17" s="45">
        <f>SUM(D10:D15)</f>
        <v>38310728.230000004</v>
      </c>
      <c r="E17" s="61">
        <f>SUM(D17/C17)</f>
        <v>0.7905640316422656</v>
      </c>
    </row>
    <row r="18" spans="3:5" ht="12.75">
      <c r="C18" s="1"/>
      <c r="D18" s="1"/>
      <c r="E18" s="22"/>
    </row>
    <row r="19" spans="1:5" ht="12.75">
      <c r="A19" s="44" t="s">
        <v>71</v>
      </c>
      <c r="C19" s="1"/>
      <c r="D19" s="1"/>
      <c r="E19" s="22"/>
    </row>
    <row r="20" spans="1:5" ht="12.75">
      <c r="A20" t="s">
        <v>156</v>
      </c>
      <c r="B20">
        <v>3413</v>
      </c>
      <c r="C20" s="1">
        <v>20260376</v>
      </c>
      <c r="D20" s="1">
        <v>17384378.44</v>
      </c>
      <c r="E20" s="87">
        <f>SUM(D20/C20)</f>
        <v>0.8580481645552877</v>
      </c>
    </row>
    <row r="21" spans="1:5" ht="12.75">
      <c r="A21" t="s">
        <v>134</v>
      </c>
      <c r="B21">
        <v>3418</v>
      </c>
      <c r="C21" s="12">
        <v>1800000</v>
      </c>
      <c r="D21" s="12">
        <v>1106301.85</v>
      </c>
      <c r="E21" s="87">
        <f aca="true" t="shared" si="0" ref="E21:E28">SUM(D21/C21)</f>
        <v>0.614612138888889</v>
      </c>
    </row>
    <row r="22" spans="1:5" ht="12.75">
      <c r="A22" t="s">
        <v>180</v>
      </c>
      <c r="B22">
        <v>3421</v>
      </c>
      <c r="C22" s="12">
        <v>0</v>
      </c>
      <c r="D22" s="12">
        <v>20867.63</v>
      </c>
      <c r="E22" s="87">
        <v>0</v>
      </c>
    </row>
    <row r="23" spans="1:5" ht="12.75">
      <c r="A23" t="s">
        <v>148</v>
      </c>
      <c r="B23">
        <v>3430</v>
      </c>
      <c r="C23" s="12">
        <v>1210458.58</v>
      </c>
      <c r="D23" s="12">
        <v>730385.69</v>
      </c>
      <c r="E23" s="87">
        <f t="shared" si="0"/>
        <v>0.6033958551477242</v>
      </c>
    </row>
    <row r="24" spans="1:5" ht="12.75">
      <c r="A24" t="s">
        <v>242</v>
      </c>
      <c r="B24">
        <v>3490</v>
      </c>
      <c r="C24" s="12">
        <v>0</v>
      </c>
      <c r="D24" s="12">
        <v>537.5</v>
      </c>
      <c r="E24" s="87">
        <v>0</v>
      </c>
    </row>
    <row r="25" spans="1:7" ht="12.75">
      <c r="A25" t="s">
        <v>219</v>
      </c>
      <c r="B25">
        <v>3496</v>
      </c>
      <c r="C25" s="12">
        <v>7000000</v>
      </c>
      <c r="D25" s="12">
        <v>2642006.83</v>
      </c>
      <c r="E25" s="87">
        <f t="shared" si="0"/>
        <v>0.37742954714285715</v>
      </c>
      <c r="G25" t="s">
        <v>298</v>
      </c>
    </row>
    <row r="26" spans="1:5" ht="13.5" thickBot="1">
      <c r="A26" t="s">
        <v>297</v>
      </c>
      <c r="B26">
        <v>3497</v>
      </c>
      <c r="C26" s="49">
        <v>0</v>
      </c>
      <c r="D26" s="49">
        <v>0</v>
      </c>
      <c r="E26" s="91">
        <v>0</v>
      </c>
    </row>
    <row r="27" spans="3:5" ht="12.75">
      <c r="C27" s="12"/>
      <c r="D27" s="12"/>
      <c r="E27" s="26"/>
    </row>
    <row r="28" spans="1:5" ht="12.75">
      <c r="A28" s="44" t="s">
        <v>32</v>
      </c>
      <c r="B28" s="44"/>
      <c r="C28" s="45">
        <f>SUM(C20:C26)</f>
        <v>30270834.58</v>
      </c>
      <c r="D28" s="45">
        <f>SUM(D20:D26)</f>
        <v>21884477.940000005</v>
      </c>
      <c r="E28" s="61">
        <f t="shared" si="0"/>
        <v>0.7229558829031798</v>
      </c>
    </row>
    <row r="29" spans="1:5" ht="12.75">
      <c r="A29" s="44"/>
      <c r="B29" s="44"/>
      <c r="C29" s="45"/>
      <c r="D29" s="45"/>
      <c r="E29" s="61"/>
    </row>
    <row r="30" spans="1:5" ht="12.75">
      <c r="A30" t="s">
        <v>307</v>
      </c>
      <c r="B30">
        <v>3610</v>
      </c>
      <c r="C30" s="1">
        <v>0</v>
      </c>
      <c r="D30" s="1">
        <v>0</v>
      </c>
      <c r="E30" s="22">
        <v>1</v>
      </c>
    </row>
    <row r="31" spans="1:5" ht="12.75">
      <c r="A31" t="s">
        <v>308</v>
      </c>
      <c r="B31">
        <v>3630</v>
      </c>
      <c r="C31" s="1">
        <v>0</v>
      </c>
      <c r="D31" s="1">
        <v>0</v>
      </c>
      <c r="E31" s="22">
        <v>1</v>
      </c>
    </row>
    <row r="32" spans="1:5" ht="12.75">
      <c r="A32" t="s">
        <v>220</v>
      </c>
      <c r="C32" s="1"/>
      <c r="D32" s="1" t="s">
        <v>9</v>
      </c>
      <c r="E32" s="22"/>
    </row>
    <row r="33" spans="1:5" ht="12.75">
      <c r="A33" t="s">
        <v>221</v>
      </c>
      <c r="B33">
        <v>3711</v>
      </c>
      <c r="C33" s="12">
        <v>0</v>
      </c>
      <c r="D33" s="12">
        <v>0</v>
      </c>
      <c r="E33" s="26">
        <v>0</v>
      </c>
    </row>
    <row r="34" spans="1:5" ht="12.75">
      <c r="A34" t="s">
        <v>250</v>
      </c>
      <c r="B34">
        <v>3750</v>
      </c>
      <c r="C34" s="1">
        <v>0</v>
      </c>
      <c r="D34" s="1">
        <v>0</v>
      </c>
      <c r="E34" s="22">
        <v>1</v>
      </c>
    </row>
    <row r="35" spans="1:5" ht="12.75">
      <c r="A35" s="44" t="s">
        <v>73</v>
      </c>
      <c r="B35" s="44"/>
      <c r="C35" s="45">
        <f>C17+C28</f>
        <v>78730828.58</v>
      </c>
      <c r="D35" s="45">
        <f>SUM(D17+D28+D30+D31+D33+D34)</f>
        <v>60195206.17000001</v>
      </c>
      <c r="E35" s="61">
        <f>SUM(D35/C35)</f>
        <v>0.7645697023096161</v>
      </c>
    </row>
    <row r="36" spans="3:5" ht="12.75">
      <c r="C36" s="1"/>
      <c r="D36" s="1"/>
      <c r="E36" s="22"/>
    </row>
    <row r="37" spans="1:5" ht="12.75">
      <c r="A37" t="s">
        <v>363</v>
      </c>
      <c r="C37" s="10">
        <v>58991087.04</v>
      </c>
      <c r="D37" s="10">
        <v>58991087.04</v>
      </c>
      <c r="E37" s="25"/>
    </row>
    <row r="38" spans="1:5" ht="13.5" thickBot="1">
      <c r="A38" s="44" t="s">
        <v>3</v>
      </c>
      <c r="B38" s="44"/>
      <c r="C38" s="46">
        <f>SUM(C35:C37)</f>
        <v>137721915.62</v>
      </c>
      <c r="D38" s="46">
        <f>SUM(D35:D37)</f>
        <v>119186293.21000001</v>
      </c>
      <c r="E38" s="63">
        <f>SUM(D38/C38)</f>
        <v>0.8654126881218878</v>
      </c>
    </row>
    <row r="39" spans="3:5" ht="13.5" thickTop="1">
      <c r="C39" s="1"/>
      <c r="D39" s="1"/>
      <c r="E39" s="22"/>
    </row>
    <row r="40" spans="1:5" ht="12.75">
      <c r="A40" s="44" t="s">
        <v>74</v>
      </c>
      <c r="B40" s="44"/>
      <c r="C40" s="45" t="s">
        <v>75</v>
      </c>
      <c r="D40" s="45" t="s">
        <v>74</v>
      </c>
      <c r="E40" s="61" t="s">
        <v>76</v>
      </c>
    </row>
    <row r="41" spans="1:5" ht="12.75">
      <c r="A41" t="s">
        <v>85</v>
      </c>
      <c r="C41" s="1" t="s">
        <v>9</v>
      </c>
      <c r="D41" s="1" t="s">
        <v>9</v>
      </c>
      <c r="E41" s="22" t="s">
        <v>9</v>
      </c>
    </row>
    <row r="42" spans="1:5" ht="12.75">
      <c r="A42" s="81" t="s">
        <v>366</v>
      </c>
      <c r="C42" s="1">
        <v>74.59</v>
      </c>
      <c r="D42" s="1">
        <v>74.59</v>
      </c>
      <c r="E42" s="22">
        <v>0</v>
      </c>
    </row>
    <row r="43" spans="1:5" ht="12.75">
      <c r="A43" t="s">
        <v>222</v>
      </c>
      <c r="C43" s="1">
        <v>98961.65</v>
      </c>
      <c r="D43" s="1">
        <v>98922.33</v>
      </c>
      <c r="E43" s="22">
        <f aca="true" t="shared" si="1" ref="E43:E62">SUM(D43/C43)</f>
        <v>0.9996026743693138</v>
      </c>
    </row>
    <row r="44" spans="1:5" ht="12.75">
      <c r="A44" t="s">
        <v>277</v>
      </c>
      <c r="C44" s="1">
        <v>0</v>
      </c>
      <c r="D44" s="1">
        <v>0</v>
      </c>
      <c r="E44" s="22">
        <v>0</v>
      </c>
    </row>
    <row r="45" spans="1:5" ht="12.75">
      <c r="A45" t="s">
        <v>369</v>
      </c>
      <c r="C45" s="1">
        <v>16</v>
      </c>
      <c r="D45" s="1">
        <v>0</v>
      </c>
      <c r="E45" s="87">
        <v>0</v>
      </c>
    </row>
    <row r="46" spans="1:5" ht="12.75">
      <c r="A46" t="s">
        <v>370</v>
      </c>
      <c r="C46" s="1">
        <v>39625.08</v>
      </c>
      <c r="D46" s="1">
        <v>39609.08</v>
      </c>
      <c r="E46" s="22">
        <f t="shared" si="1"/>
        <v>0.999596215326253</v>
      </c>
    </row>
    <row r="47" spans="1:5" ht="12.75">
      <c r="A47" t="s">
        <v>86</v>
      </c>
      <c r="C47" s="1">
        <v>86541183.37</v>
      </c>
      <c r="D47" s="1">
        <v>21554658.92</v>
      </c>
      <c r="E47" s="22">
        <f t="shared" si="1"/>
        <v>0.24906822486867042</v>
      </c>
    </row>
    <row r="48" spans="1:5" ht="12.75">
      <c r="A48" t="s">
        <v>87</v>
      </c>
      <c r="C48" s="1">
        <v>22002708.77</v>
      </c>
      <c r="D48" s="1">
        <v>8836242.07</v>
      </c>
      <c r="E48" s="22">
        <f t="shared" si="1"/>
        <v>0.40159791970922865</v>
      </c>
    </row>
    <row r="49" spans="1:5" ht="12.75">
      <c r="A49" t="s">
        <v>301</v>
      </c>
      <c r="C49" s="1">
        <v>3032307.4</v>
      </c>
      <c r="D49" s="1">
        <v>525025.47</v>
      </c>
      <c r="E49" s="22">
        <f t="shared" si="1"/>
        <v>0.17314388046541718</v>
      </c>
    </row>
    <row r="50" spans="1:5" ht="12.75">
      <c r="A50" t="s">
        <v>88</v>
      </c>
      <c r="C50" s="1">
        <v>5470800.35</v>
      </c>
      <c r="D50" s="1">
        <v>1091102.12</v>
      </c>
      <c r="E50" s="22">
        <f t="shared" si="1"/>
        <v>0.19944104156533518</v>
      </c>
    </row>
    <row r="51" spans="1:5" ht="12.75">
      <c r="A51" t="s">
        <v>89</v>
      </c>
      <c r="C51" s="1">
        <v>3092180.95</v>
      </c>
      <c r="D51" s="1">
        <v>112364.95</v>
      </c>
      <c r="E51" s="22">
        <f t="shared" si="1"/>
        <v>0.03633841350713968</v>
      </c>
    </row>
    <row r="52" spans="1:5" ht="12.75">
      <c r="A52" t="s">
        <v>235</v>
      </c>
      <c r="C52" s="1">
        <v>0</v>
      </c>
      <c r="D52" s="1">
        <v>0</v>
      </c>
      <c r="E52" s="87">
        <v>0</v>
      </c>
    </row>
    <row r="53" spans="1:5" ht="12.75">
      <c r="A53" t="s">
        <v>130</v>
      </c>
      <c r="C53" s="1">
        <v>1755959.33</v>
      </c>
      <c r="D53" s="1">
        <v>143759.2</v>
      </c>
      <c r="E53" s="22">
        <f t="shared" si="1"/>
        <v>0.08186932211009694</v>
      </c>
    </row>
    <row r="54" spans="1:5" ht="12.75">
      <c r="A54" t="s">
        <v>90</v>
      </c>
      <c r="C54" s="1">
        <v>1582061.82</v>
      </c>
      <c r="D54" s="1">
        <v>233798.26</v>
      </c>
      <c r="E54" s="22">
        <f t="shared" si="1"/>
        <v>0.1477807359006995</v>
      </c>
    </row>
    <row r="55" spans="1:5" s="18" customFormat="1" ht="12.75">
      <c r="A55" s="18" t="s">
        <v>131</v>
      </c>
      <c r="C55" s="17">
        <v>983302.26</v>
      </c>
      <c r="D55" s="17">
        <v>13472.44</v>
      </c>
      <c r="E55" s="22">
        <f t="shared" si="1"/>
        <v>0.01370121939921098</v>
      </c>
    </row>
    <row r="56" spans="1:5" s="18" customFormat="1" ht="12.75">
      <c r="A56" s="18" t="s">
        <v>91</v>
      </c>
      <c r="C56" s="17">
        <f>5738301.8-497996.06</f>
        <v>5240305.74</v>
      </c>
      <c r="D56" s="17">
        <v>2145467.15</v>
      </c>
      <c r="E56" s="22">
        <f t="shared" si="1"/>
        <v>0.4094164074480127</v>
      </c>
    </row>
    <row r="57" spans="1:5" ht="12.75">
      <c r="A57" t="s">
        <v>168</v>
      </c>
      <c r="C57" s="1">
        <v>63156</v>
      </c>
      <c r="D57" s="1">
        <v>62256</v>
      </c>
      <c r="E57" s="22">
        <f t="shared" si="1"/>
        <v>0.9857495724871747</v>
      </c>
    </row>
    <row r="58" spans="1:5" ht="12.75">
      <c r="A58" t="s">
        <v>371</v>
      </c>
      <c r="C58" s="1">
        <v>54396</v>
      </c>
      <c r="D58" s="1">
        <v>0</v>
      </c>
      <c r="E58" s="22">
        <v>0</v>
      </c>
    </row>
    <row r="59" spans="1:5" ht="12.75">
      <c r="A59" t="s">
        <v>372</v>
      </c>
      <c r="C59" s="1">
        <v>108043.7</v>
      </c>
      <c r="D59" s="1">
        <v>102495.77</v>
      </c>
      <c r="E59" s="22">
        <f t="shared" si="1"/>
        <v>0.9486510550823417</v>
      </c>
    </row>
    <row r="60" spans="1:5" ht="12.75">
      <c r="A60" t="s">
        <v>256</v>
      </c>
      <c r="C60" s="1">
        <v>0</v>
      </c>
      <c r="D60" s="1">
        <v>0</v>
      </c>
      <c r="E60" s="22">
        <v>1</v>
      </c>
    </row>
    <row r="61" spans="1:5" ht="12.75">
      <c r="A61" t="s">
        <v>92</v>
      </c>
      <c r="C61" s="1">
        <v>1758400</v>
      </c>
      <c r="D61" s="1">
        <v>1358400</v>
      </c>
      <c r="E61" s="22">
        <f t="shared" si="1"/>
        <v>0.7725204731574158</v>
      </c>
    </row>
    <row r="62" spans="1:5" ht="12.75">
      <c r="A62" t="s">
        <v>93</v>
      </c>
      <c r="C62" s="12">
        <v>4702557.59</v>
      </c>
      <c r="D62" s="51">
        <v>1286824.62</v>
      </c>
      <c r="E62" s="22">
        <f t="shared" si="1"/>
        <v>0.2736435642460681</v>
      </c>
    </row>
    <row r="63" spans="1:5" ht="13.5" thickBot="1">
      <c r="A63" t="s">
        <v>309</v>
      </c>
      <c r="C63" s="49">
        <v>0</v>
      </c>
      <c r="D63" s="49">
        <v>0</v>
      </c>
      <c r="E63" s="50">
        <v>0</v>
      </c>
    </row>
    <row r="64" spans="3:5" ht="12.75">
      <c r="C64" s="1"/>
      <c r="D64" s="1"/>
      <c r="E64" s="22"/>
    </row>
    <row r="65" spans="1:5" ht="12.75">
      <c r="A65" t="s">
        <v>82</v>
      </c>
      <c r="C65" s="1">
        <f>SUM(C42:C63)</f>
        <v>136526040.6</v>
      </c>
      <c r="D65" s="1">
        <f>SUM(D42:D63)</f>
        <v>37604472.970000006</v>
      </c>
      <c r="E65" s="22">
        <f>SUM(D65/C65)</f>
        <v>0.27543809814404013</v>
      </c>
    </row>
    <row r="66" spans="1:5" ht="12.75">
      <c r="A66" t="s">
        <v>83</v>
      </c>
      <c r="C66" s="29">
        <v>1195875.02</v>
      </c>
      <c r="D66" s="10">
        <f>D38-D65</f>
        <v>81581820.24000001</v>
      </c>
      <c r="E66" s="25"/>
    </row>
    <row r="67" spans="1:5" ht="13.5" thickBot="1">
      <c r="A67" s="44" t="s">
        <v>3</v>
      </c>
      <c r="B67" s="44"/>
      <c r="C67" s="46">
        <f>SUM(C65:C66)</f>
        <v>137721915.62</v>
      </c>
      <c r="D67" s="46">
        <f>SUM(D65:D66)</f>
        <v>119186293.21000001</v>
      </c>
      <c r="E67" s="63">
        <f>SUM(D67/C67)</f>
        <v>0.8654126881218878</v>
      </c>
    </row>
    <row r="68" ht="13.5" thickTop="1"/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horizontalDpi="600" verticalDpi="600" orientation="portrait" scale="85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A1" sqref="A1:H1"/>
    </sheetView>
  </sheetViews>
  <sheetFormatPr defaultColWidth="9.140625" defaultRowHeight="12.75"/>
  <cols>
    <col min="1" max="1" width="37.57421875" style="0" customWidth="1"/>
    <col min="2" max="2" width="9.140625" style="2" customWidth="1"/>
    <col min="3" max="4" width="14.140625" style="13" customWidth="1"/>
    <col min="5" max="5" width="12.00390625" style="13" customWidth="1"/>
    <col min="6" max="6" width="13.7109375" style="13" customWidth="1"/>
    <col min="7" max="7" width="15.00390625" style="13" customWidth="1"/>
    <col min="8" max="8" width="14.140625" style="13" customWidth="1"/>
    <col min="9" max="9" width="12.28125" style="0" bestFit="1" customWidth="1"/>
  </cols>
  <sheetData>
    <row r="1" spans="1:8" ht="15.75">
      <c r="A1" s="94" t="s">
        <v>261</v>
      </c>
      <c r="B1" s="94"/>
      <c r="C1" s="94"/>
      <c r="D1" s="94"/>
      <c r="E1" s="94"/>
      <c r="F1" s="94"/>
      <c r="G1" s="94"/>
      <c r="H1" s="94"/>
    </row>
    <row r="2" spans="1:8" ht="15.75">
      <c r="A2" s="94" t="s">
        <v>269</v>
      </c>
      <c r="B2" s="94"/>
      <c r="C2" s="94"/>
      <c r="D2" s="94"/>
      <c r="E2" s="94"/>
      <c r="F2" s="94"/>
      <c r="G2" s="94"/>
      <c r="H2" s="94"/>
    </row>
    <row r="3" spans="1:8" ht="15.75">
      <c r="A3" s="94" t="s">
        <v>375</v>
      </c>
      <c r="B3" s="94"/>
      <c r="C3" s="94"/>
      <c r="D3" s="94"/>
      <c r="E3" s="94"/>
      <c r="F3" s="94"/>
      <c r="G3" s="94"/>
      <c r="H3" s="94"/>
    </row>
    <row r="4" spans="1:8" ht="15.75">
      <c r="A4" s="99"/>
      <c r="B4" s="99"/>
      <c r="C4" s="99"/>
      <c r="D4" s="99"/>
      <c r="E4" s="99"/>
      <c r="F4" s="99"/>
      <c r="G4" s="99"/>
      <c r="H4" s="99"/>
    </row>
    <row r="5" spans="1:8" ht="12.75">
      <c r="A5" s="101"/>
      <c r="B5" s="101"/>
      <c r="C5" s="101"/>
      <c r="D5" s="101"/>
      <c r="E5" s="101"/>
      <c r="F5" s="101"/>
      <c r="G5" s="101"/>
      <c r="H5" s="101"/>
    </row>
    <row r="6" spans="1:8" ht="15" customHeight="1">
      <c r="A6" s="44" t="s">
        <v>94</v>
      </c>
      <c r="B6" s="41" t="s">
        <v>95</v>
      </c>
      <c r="C6" s="53" t="s">
        <v>96</v>
      </c>
      <c r="D6" s="53" t="s">
        <v>15</v>
      </c>
      <c r="E6" s="53" t="s">
        <v>135</v>
      </c>
      <c r="F6" s="52" t="s">
        <v>97</v>
      </c>
      <c r="G6" s="52" t="s">
        <v>74</v>
      </c>
      <c r="H6" s="53" t="s">
        <v>98</v>
      </c>
    </row>
    <row r="7" spans="1:8" ht="15" customHeight="1">
      <c r="A7" s="44"/>
      <c r="B7" s="41" t="s">
        <v>99</v>
      </c>
      <c r="C7" s="53" t="s">
        <v>100</v>
      </c>
      <c r="D7" s="53" t="s">
        <v>19</v>
      </c>
      <c r="E7" s="52"/>
      <c r="F7" s="52"/>
      <c r="G7" s="52"/>
      <c r="H7" s="53" t="s">
        <v>101</v>
      </c>
    </row>
    <row r="8" spans="1:7" ht="12.75">
      <c r="A8" s="44" t="s">
        <v>102</v>
      </c>
      <c r="E8" s="13" t="s">
        <v>9</v>
      </c>
      <c r="G8" s="13" t="s">
        <v>9</v>
      </c>
    </row>
    <row r="9" spans="1:6" ht="12.75">
      <c r="A9" s="44"/>
      <c r="F9" s="13" t="s">
        <v>9</v>
      </c>
    </row>
    <row r="10" spans="1:8" ht="12.75">
      <c r="A10" s="81" t="s">
        <v>304</v>
      </c>
      <c r="B10" s="2">
        <v>9</v>
      </c>
      <c r="C10" s="13">
        <v>1265000</v>
      </c>
      <c r="D10" s="13">
        <v>1265000</v>
      </c>
      <c r="E10" s="88">
        <v>300</v>
      </c>
      <c r="F10" s="13">
        <v>788480</v>
      </c>
      <c r="G10" s="13">
        <v>112620</v>
      </c>
      <c r="H10" s="77">
        <f aca="true" t="shared" si="0" ref="H10:H31">SUM(D10-E10-F10-G10)</f>
        <v>363600</v>
      </c>
    </row>
    <row r="11" spans="1:9" ht="12.75">
      <c r="A11" s="81" t="s">
        <v>243</v>
      </c>
      <c r="B11" s="2" t="s">
        <v>350</v>
      </c>
      <c r="C11" s="13">
        <v>21778207.9</v>
      </c>
      <c r="D11" s="13">
        <v>21778990.69</v>
      </c>
      <c r="E11" s="13">
        <v>0</v>
      </c>
      <c r="F11" s="13">
        <v>5865457.03</v>
      </c>
      <c r="G11" s="13">
        <v>13912197.85</v>
      </c>
      <c r="H11" s="77">
        <f t="shared" si="0"/>
        <v>2001335.8100000005</v>
      </c>
      <c r="I11" s="13"/>
    </row>
    <row r="12" spans="1:8" ht="12.75">
      <c r="A12" t="s">
        <v>260</v>
      </c>
      <c r="B12" s="2">
        <v>2</v>
      </c>
      <c r="C12" s="13">
        <v>200000</v>
      </c>
      <c r="D12" s="13">
        <v>200000</v>
      </c>
      <c r="E12" s="13">
        <v>0</v>
      </c>
      <c r="F12" s="13">
        <v>0</v>
      </c>
      <c r="G12" s="13">
        <v>0</v>
      </c>
      <c r="H12" s="77">
        <f t="shared" si="0"/>
        <v>200000</v>
      </c>
    </row>
    <row r="13" spans="1:8" ht="12.75">
      <c r="A13" t="s">
        <v>244</v>
      </c>
      <c r="B13" s="2">
        <v>10</v>
      </c>
      <c r="C13" s="13">
        <v>4676.7</v>
      </c>
      <c r="D13" s="13">
        <v>4723.87</v>
      </c>
      <c r="E13" s="13">
        <v>0</v>
      </c>
      <c r="F13" s="13">
        <v>0</v>
      </c>
      <c r="G13" s="13">
        <v>4723.87</v>
      </c>
      <c r="H13" s="77">
        <f t="shared" si="0"/>
        <v>0</v>
      </c>
    </row>
    <row r="14" spans="1:8" ht="12.75">
      <c r="A14" t="s">
        <v>291</v>
      </c>
      <c r="B14" s="2">
        <v>10</v>
      </c>
      <c r="C14" s="13">
        <v>296645.87</v>
      </c>
      <c r="D14" s="13">
        <v>430009.77</v>
      </c>
      <c r="E14" s="13">
        <v>0</v>
      </c>
      <c r="F14" s="13">
        <v>46967.02</v>
      </c>
      <c r="G14" s="13">
        <v>383891.65</v>
      </c>
      <c r="H14" s="77">
        <f t="shared" si="0"/>
        <v>-848.9000000000233</v>
      </c>
    </row>
    <row r="15" spans="1:8" ht="12.75">
      <c r="A15" t="s">
        <v>210</v>
      </c>
      <c r="B15" s="2">
        <v>2</v>
      </c>
      <c r="C15" s="13">
        <v>30000</v>
      </c>
      <c r="D15" s="13">
        <v>30200</v>
      </c>
      <c r="E15" s="13">
        <v>0</v>
      </c>
      <c r="F15" s="13">
        <v>19989.68</v>
      </c>
      <c r="G15" s="13">
        <v>10210.32</v>
      </c>
      <c r="H15" s="77">
        <f t="shared" si="0"/>
        <v>0</v>
      </c>
    </row>
    <row r="16" spans="1:8" ht="12.75">
      <c r="A16" t="s">
        <v>255</v>
      </c>
      <c r="B16" s="2" t="s">
        <v>349</v>
      </c>
      <c r="C16" s="13">
        <v>1333330.53</v>
      </c>
      <c r="D16" s="13">
        <v>1373854.89</v>
      </c>
      <c r="E16" s="13">
        <v>0</v>
      </c>
      <c r="F16" s="13">
        <v>5278.55</v>
      </c>
      <c r="G16" s="13">
        <v>1093623.01</v>
      </c>
      <c r="H16" s="77">
        <f t="shared" si="0"/>
        <v>274953.32999999984</v>
      </c>
    </row>
    <row r="17" spans="1:8" ht="12.75">
      <c r="A17" t="s">
        <v>310</v>
      </c>
      <c r="B17" s="2" t="s">
        <v>351</v>
      </c>
      <c r="C17" s="13">
        <v>25281147.67</v>
      </c>
      <c r="D17" s="13">
        <v>26399312.38</v>
      </c>
      <c r="E17" s="13">
        <v>0</v>
      </c>
      <c r="F17" s="13">
        <v>12760444.46</v>
      </c>
      <c r="G17" s="13">
        <v>10735649.71</v>
      </c>
      <c r="H17" s="77">
        <f t="shared" si="0"/>
        <v>2903218.209999997</v>
      </c>
    </row>
    <row r="18" spans="1:12" ht="12.75">
      <c r="A18" s="81" t="s">
        <v>373</v>
      </c>
      <c r="B18" s="2" t="s">
        <v>254</v>
      </c>
      <c r="C18" s="13">
        <f>4406793.82-193482</f>
        <v>4213311.82</v>
      </c>
      <c r="D18" s="13">
        <v>4116192.43</v>
      </c>
      <c r="E18" s="88">
        <v>3400</v>
      </c>
      <c r="F18" s="13">
        <v>1391512.19</v>
      </c>
      <c r="G18" s="13">
        <v>1913813.77</v>
      </c>
      <c r="H18" s="77">
        <f>D18-E18-F18-G18</f>
        <v>807466.4700000002</v>
      </c>
      <c r="I18" s="35"/>
      <c r="J18" s="18"/>
      <c r="K18" s="18"/>
      <c r="L18" s="18"/>
    </row>
    <row r="19" spans="1:12" ht="12.75">
      <c r="A19" t="s">
        <v>287</v>
      </c>
      <c r="B19" s="2">
        <v>3</v>
      </c>
      <c r="C19" s="13">
        <v>6150.5</v>
      </c>
      <c r="D19" s="13">
        <v>6150.5</v>
      </c>
      <c r="E19" s="13">
        <v>0</v>
      </c>
      <c r="F19" s="13">
        <v>0</v>
      </c>
      <c r="G19" s="13">
        <v>6150.5</v>
      </c>
      <c r="H19" s="77">
        <f t="shared" si="0"/>
        <v>0</v>
      </c>
      <c r="I19" s="35"/>
      <c r="J19" s="18"/>
      <c r="K19" s="18"/>
      <c r="L19" s="18"/>
    </row>
    <row r="20" spans="1:12" ht="12.75">
      <c r="A20" s="81" t="s">
        <v>374</v>
      </c>
      <c r="B20" s="2" t="s">
        <v>352</v>
      </c>
      <c r="C20" s="13">
        <f>4428470.48-304514.06</f>
        <v>4123956.4200000004</v>
      </c>
      <c r="D20" s="13">
        <v>4122956.42</v>
      </c>
      <c r="E20" s="88">
        <v>0</v>
      </c>
      <c r="F20" s="13">
        <v>870234.87</v>
      </c>
      <c r="G20" s="13">
        <v>3184100.81</v>
      </c>
      <c r="H20" s="77">
        <f t="shared" si="0"/>
        <v>68620.73999999976</v>
      </c>
      <c r="I20" s="35"/>
      <c r="J20" s="18"/>
      <c r="K20" s="18"/>
      <c r="L20" s="18"/>
    </row>
    <row r="21" spans="1:9" ht="12.75">
      <c r="A21" t="s">
        <v>292</v>
      </c>
      <c r="B21" s="2" t="s">
        <v>289</v>
      </c>
      <c r="C21" s="13">
        <v>23000800</v>
      </c>
      <c r="D21" s="13">
        <v>23000800</v>
      </c>
      <c r="E21" s="13">
        <v>0</v>
      </c>
      <c r="F21" s="13">
        <v>18469862.12</v>
      </c>
      <c r="G21" s="13">
        <v>1583131.83</v>
      </c>
      <c r="H21" s="77">
        <f t="shared" si="0"/>
        <v>2947806.049999999</v>
      </c>
      <c r="I21" s="13"/>
    </row>
    <row r="22" spans="1:9" ht="12.75">
      <c r="A22" t="s">
        <v>293</v>
      </c>
      <c r="B22" s="2" t="s">
        <v>351</v>
      </c>
      <c r="C22" s="13">
        <v>24120600.4</v>
      </c>
      <c r="D22" s="13">
        <v>23520600.4</v>
      </c>
      <c r="E22" s="13">
        <v>0</v>
      </c>
      <c r="F22" s="13">
        <v>1891470</v>
      </c>
      <c r="G22" s="13">
        <v>538045</v>
      </c>
      <c r="H22" s="77">
        <f t="shared" si="0"/>
        <v>21091085.4</v>
      </c>
      <c r="I22" s="13"/>
    </row>
    <row r="23" spans="1:9" ht="12.75">
      <c r="A23" t="s">
        <v>299</v>
      </c>
      <c r="B23" s="2">
        <v>2</v>
      </c>
      <c r="C23" s="13">
        <v>58167.13</v>
      </c>
      <c r="D23" s="13">
        <v>58167.13</v>
      </c>
      <c r="E23" s="13">
        <v>0</v>
      </c>
      <c r="F23" s="13">
        <v>880</v>
      </c>
      <c r="G23" s="13">
        <v>31380</v>
      </c>
      <c r="H23" s="77">
        <f t="shared" si="0"/>
        <v>25907.129999999997</v>
      </c>
      <c r="I23" s="13"/>
    </row>
    <row r="24" spans="1:9" ht="12.75">
      <c r="A24" t="s">
        <v>328</v>
      </c>
      <c r="B24" s="2">
        <v>2</v>
      </c>
      <c r="C24" s="13">
        <v>250000</v>
      </c>
      <c r="D24" s="13">
        <v>250000</v>
      </c>
      <c r="E24" s="13">
        <v>0</v>
      </c>
      <c r="F24" s="13">
        <v>0</v>
      </c>
      <c r="G24" s="13">
        <v>0</v>
      </c>
      <c r="H24" s="77">
        <f t="shared" si="0"/>
        <v>250000</v>
      </c>
      <c r="I24" s="13"/>
    </row>
    <row r="25" spans="1:9" ht="12.75">
      <c r="A25" t="s">
        <v>245</v>
      </c>
      <c r="B25" s="2">
        <v>9</v>
      </c>
      <c r="C25" s="13">
        <v>265686.61</v>
      </c>
      <c r="D25" s="13">
        <v>0</v>
      </c>
      <c r="E25" s="13">
        <v>0</v>
      </c>
      <c r="F25" s="13">
        <v>0</v>
      </c>
      <c r="G25" s="13">
        <v>0</v>
      </c>
      <c r="H25" s="77">
        <f t="shared" si="0"/>
        <v>0</v>
      </c>
      <c r="I25" s="13"/>
    </row>
    <row r="26" spans="1:9" ht="12.75">
      <c r="A26" t="s">
        <v>330</v>
      </c>
      <c r="B26" s="2" t="s">
        <v>254</v>
      </c>
      <c r="C26" s="13">
        <v>418000</v>
      </c>
      <c r="D26" s="13">
        <v>418000</v>
      </c>
      <c r="E26" s="13">
        <v>0</v>
      </c>
      <c r="F26" s="13">
        <v>15593.99</v>
      </c>
      <c r="G26" s="13">
        <v>36183.65</v>
      </c>
      <c r="H26" s="77">
        <f t="shared" si="0"/>
        <v>366222.36</v>
      </c>
      <c r="I26" s="13"/>
    </row>
    <row r="27" spans="1:9" ht="12.75">
      <c r="A27" t="s">
        <v>331</v>
      </c>
      <c r="B27" s="2" t="s">
        <v>353</v>
      </c>
      <c r="C27" s="13">
        <v>372000</v>
      </c>
      <c r="D27" s="13">
        <v>372000</v>
      </c>
      <c r="E27" s="13">
        <v>0</v>
      </c>
      <c r="F27" s="13">
        <v>6643.41</v>
      </c>
      <c r="G27" s="13">
        <v>13894.59</v>
      </c>
      <c r="H27" s="77">
        <f t="shared" si="0"/>
        <v>351462</v>
      </c>
      <c r="I27" s="13"/>
    </row>
    <row r="28" spans="1:9" ht="12.75">
      <c r="A28" t="s">
        <v>226</v>
      </c>
      <c r="B28" s="2" t="s">
        <v>353</v>
      </c>
      <c r="C28" s="13">
        <v>3209766.69</v>
      </c>
      <c r="D28" s="13">
        <v>3209766.69</v>
      </c>
      <c r="E28" s="13">
        <v>0</v>
      </c>
      <c r="F28" s="13">
        <v>2103.24</v>
      </c>
      <c r="G28" s="13">
        <v>604995.76</v>
      </c>
      <c r="H28" s="77">
        <f t="shared" si="0"/>
        <v>2602667.6899999995</v>
      </c>
      <c r="I28" s="13"/>
    </row>
    <row r="29" spans="1:9" ht="12.75">
      <c r="A29" t="s">
        <v>211</v>
      </c>
      <c r="B29" s="2">
        <v>2</v>
      </c>
      <c r="C29" s="13">
        <v>120000</v>
      </c>
      <c r="D29" s="13">
        <v>120000</v>
      </c>
      <c r="E29" s="13">
        <v>0</v>
      </c>
      <c r="F29" s="13">
        <v>0</v>
      </c>
      <c r="G29" s="13">
        <v>7799.87</v>
      </c>
      <c r="H29" s="13">
        <f t="shared" si="0"/>
        <v>112200.13</v>
      </c>
      <c r="I29" s="13"/>
    </row>
    <row r="30" spans="1:8" ht="12.75">
      <c r="A30" t="s">
        <v>288</v>
      </c>
      <c r="B30" s="2">
        <v>7</v>
      </c>
      <c r="C30" s="13">
        <v>6502</v>
      </c>
      <c r="D30" s="13">
        <v>6502</v>
      </c>
      <c r="E30" s="13">
        <v>0</v>
      </c>
      <c r="F30" s="13">
        <v>0</v>
      </c>
      <c r="G30" s="13">
        <v>6502</v>
      </c>
      <c r="H30" s="13">
        <f t="shared" si="0"/>
        <v>0</v>
      </c>
    </row>
    <row r="31" spans="1:8" ht="12.75">
      <c r="A31" t="s">
        <v>212</v>
      </c>
      <c r="B31" s="2">
        <v>2</v>
      </c>
      <c r="C31" s="13">
        <v>226181.61</v>
      </c>
      <c r="D31" s="13">
        <v>228616.59</v>
      </c>
      <c r="E31" s="13">
        <v>0</v>
      </c>
      <c r="F31" s="13">
        <v>23286.5</v>
      </c>
      <c r="G31" s="13">
        <v>204938.01</v>
      </c>
      <c r="H31" s="13">
        <f t="shared" si="0"/>
        <v>392.0799999999872</v>
      </c>
    </row>
    <row r="32" spans="1:8" ht="12.75">
      <c r="A32" t="s">
        <v>213</v>
      </c>
      <c r="B32" s="2">
        <v>2</v>
      </c>
      <c r="C32" s="13">
        <v>1934582.5</v>
      </c>
      <c r="D32" s="13">
        <v>1934582.5</v>
      </c>
      <c r="E32" s="13">
        <v>0</v>
      </c>
      <c r="F32" s="13">
        <v>0</v>
      </c>
      <c r="G32" s="13">
        <v>469791.5</v>
      </c>
      <c r="H32" s="13">
        <f aca="true" t="shared" si="1" ref="H32:H38">SUM(D32-E32-F32-G32)</f>
        <v>1464791</v>
      </c>
    </row>
    <row r="33" spans="1:8" ht="12.75">
      <c r="A33" t="s">
        <v>214</v>
      </c>
      <c r="B33" s="2">
        <v>2</v>
      </c>
      <c r="C33" s="13">
        <v>667690</v>
      </c>
      <c r="D33" s="13">
        <v>667690</v>
      </c>
      <c r="E33" s="13">
        <v>0</v>
      </c>
      <c r="F33" s="13">
        <v>0</v>
      </c>
      <c r="G33" s="13">
        <v>333844.99</v>
      </c>
      <c r="H33" s="13">
        <f t="shared" si="1"/>
        <v>333845.01</v>
      </c>
    </row>
    <row r="34" spans="1:8" ht="12.75">
      <c r="A34" t="s">
        <v>230</v>
      </c>
      <c r="B34" s="2">
        <v>2</v>
      </c>
      <c r="C34" s="13">
        <v>1105987.5</v>
      </c>
      <c r="D34" s="13">
        <v>1105987.5</v>
      </c>
      <c r="E34" s="13">
        <v>0</v>
      </c>
      <c r="F34" s="13">
        <v>0</v>
      </c>
      <c r="G34" s="13">
        <v>140493.76</v>
      </c>
      <c r="H34" s="13">
        <f t="shared" si="1"/>
        <v>965493.74</v>
      </c>
    </row>
    <row r="35" spans="1:8" ht="12.75">
      <c r="A35" t="s">
        <v>246</v>
      </c>
      <c r="B35" s="2">
        <v>2</v>
      </c>
      <c r="C35" s="13">
        <v>965388.76</v>
      </c>
      <c r="D35" s="13">
        <v>965388.76</v>
      </c>
      <c r="E35" s="13">
        <v>0</v>
      </c>
      <c r="F35" s="13">
        <v>0</v>
      </c>
      <c r="G35" s="13">
        <v>342694.37</v>
      </c>
      <c r="H35" s="13">
        <f t="shared" si="1"/>
        <v>622694.39</v>
      </c>
    </row>
    <row r="36" spans="1:8" ht="12.75">
      <c r="A36" t="s">
        <v>294</v>
      </c>
      <c r="B36" s="2">
        <v>2</v>
      </c>
      <c r="C36" s="13">
        <v>18450.24</v>
      </c>
      <c r="D36" s="13">
        <v>18450.24</v>
      </c>
      <c r="E36" s="13">
        <v>0</v>
      </c>
      <c r="F36" s="13">
        <v>0</v>
      </c>
      <c r="G36" s="13">
        <v>0</v>
      </c>
      <c r="H36" s="77">
        <f>SUM(D36-E36-F36-G36)</f>
        <v>18450.24</v>
      </c>
    </row>
    <row r="37" spans="1:8" ht="12.75">
      <c r="A37" t="s">
        <v>153</v>
      </c>
      <c r="B37" s="2">
        <v>2</v>
      </c>
      <c r="C37" s="13">
        <v>3092180.95</v>
      </c>
      <c r="D37" s="13">
        <v>3092180.95</v>
      </c>
      <c r="E37" s="13">
        <v>0</v>
      </c>
      <c r="F37" s="13">
        <v>2915295</v>
      </c>
      <c r="G37" s="13">
        <v>112364.95</v>
      </c>
      <c r="H37" s="13">
        <f t="shared" si="1"/>
        <v>64521.00000000019</v>
      </c>
    </row>
    <row r="38" spans="1:8" ht="12.75">
      <c r="A38" s="74" t="s">
        <v>290</v>
      </c>
      <c r="B38" s="2">
        <v>2</v>
      </c>
      <c r="C38" s="13">
        <v>1358400</v>
      </c>
      <c r="D38" s="13">
        <v>1358400</v>
      </c>
      <c r="E38" s="13">
        <v>0</v>
      </c>
      <c r="F38" s="13">
        <v>0</v>
      </c>
      <c r="G38" s="13">
        <v>1358400</v>
      </c>
      <c r="H38" s="13">
        <f t="shared" si="1"/>
        <v>0</v>
      </c>
    </row>
    <row r="39" ht="12.75">
      <c r="H39" s="13" t="s">
        <v>9</v>
      </c>
    </row>
    <row r="40" spans="1:8" ht="12.75">
      <c r="A40" s="44" t="s">
        <v>103</v>
      </c>
      <c r="E40" s="13" t="s">
        <v>9</v>
      </c>
      <c r="H40" s="13" t="s">
        <v>9</v>
      </c>
    </row>
    <row r="41" spans="1:8" ht="12.75">
      <c r="A41" s="81" t="s">
        <v>355</v>
      </c>
      <c r="B41" s="2">
        <v>2</v>
      </c>
      <c r="C41" s="13">
        <v>300000</v>
      </c>
      <c r="D41" s="13">
        <v>300000</v>
      </c>
      <c r="E41" s="13">
        <v>0</v>
      </c>
      <c r="F41" s="13">
        <v>0</v>
      </c>
      <c r="G41" s="13">
        <v>0</v>
      </c>
      <c r="H41" s="13">
        <f aca="true" t="shared" si="2" ref="H41:H51">SUM(D41-E41-F41-G41)</f>
        <v>300000</v>
      </c>
    </row>
    <row r="42" spans="1:8" ht="12.75">
      <c r="A42" s="81" t="s">
        <v>377</v>
      </c>
      <c r="B42" s="2">
        <v>3</v>
      </c>
      <c r="C42" s="13">
        <v>0</v>
      </c>
      <c r="D42" s="13">
        <v>100000</v>
      </c>
      <c r="E42" s="13">
        <v>0</v>
      </c>
      <c r="F42" s="13">
        <v>0</v>
      </c>
      <c r="G42" s="13">
        <v>0</v>
      </c>
      <c r="H42" s="13">
        <v>100000</v>
      </c>
    </row>
    <row r="43" spans="1:8" ht="12.75">
      <c r="A43" s="81" t="s">
        <v>316</v>
      </c>
      <c r="B43" s="2">
        <v>2</v>
      </c>
      <c r="C43" s="13">
        <v>395000</v>
      </c>
      <c r="D43" s="13">
        <v>395000</v>
      </c>
      <c r="E43" s="88">
        <v>598.5</v>
      </c>
      <c r="F43" s="13">
        <v>23295.2</v>
      </c>
      <c r="G43" s="13">
        <v>0</v>
      </c>
      <c r="H43" s="13">
        <f t="shared" si="2"/>
        <v>371106.3</v>
      </c>
    </row>
    <row r="44" spans="1:8" ht="12.75">
      <c r="A44" s="81" t="s">
        <v>317</v>
      </c>
      <c r="B44" s="2">
        <v>2</v>
      </c>
      <c r="C44" s="13">
        <v>195000</v>
      </c>
      <c r="D44" s="13">
        <v>195000</v>
      </c>
      <c r="E44" s="13">
        <v>0</v>
      </c>
      <c r="F44" s="13">
        <v>2569.65</v>
      </c>
      <c r="G44" s="13">
        <v>16433.35</v>
      </c>
      <c r="H44" s="13">
        <f t="shared" si="2"/>
        <v>175997</v>
      </c>
    </row>
    <row r="45" spans="1:8" ht="12.75">
      <c r="A45" s="81" t="s">
        <v>318</v>
      </c>
      <c r="B45" s="2">
        <v>2</v>
      </c>
      <c r="C45" s="13">
        <v>94000</v>
      </c>
      <c r="D45" s="13">
        <v>94000</v>
      </c>
      <c r="E45" s="13">
        <v>0</v>
      </c>
      <c r="F45" s="13">
        <v>0</v>
      </c>
      <c r="G45" s="13">
        <v>39713.28</v>
      </c>
      <c r="H45" s="13">
        <f t="shared" si="2"/>
        <v>54286.72</v>
      </c>
    </row>
    <row r="46" spans="1:8" ht="12.75">
      <c r="A46" s="81" t="s">
        <v>319</v>
      </c>
      <c r="B46" s="2">
        <v>2</v>
      </c>
      <c r="C46" s="13">
        <v>75000</v>
      </c>
      <c r="D46" s="13">
        <v>75000</v>
      </c>
      <c r="E46" s="13">
        <v>0</v>
      </c>
      <c r="F46" s="13">
        <v>0</v>
      </c>
      <c r="G46" s="13">
        <v>0</v>
      </c>
      <c r="H46" s="13">
        <f t="shared" si="2"/>
        <v>75000</v>
      </c>
    </row>
    <row r="47" spans="1:8" ht="12.75">
      <c r="A47" s="81" t="s">
        <v>306</v>
      </c>
      <c r="B47" s="2" t="s">
        <v>352</v>
      </c>
      <c r="C47" s="13">
        <v>1500000</v>
      </c>
      <c r="D47" s="13">
        <v>1500000</v>
      </c>
      <c r="E47" s="13">
        <v>0</v>
      </c>
      <c r="F47" s="13">
        <v>0</v>
      </c>
      <c r="G47" s="13">
        <v>0</v>
      </c>
      <c r="H47" s="13">
        <f t="shared" si="2"/>
        <v>1500000</v>
      </c>
    </row>
    <row r="48" spans="1:8" ht="12.75">
      <c r="A48" s="81" t="s">
        <v>320</v>
      </c>
      <c r="B48" s="2">
        <v>2</v>
      </c>
      <c r="C48" s="13">
        <v>70000</v>
      </c>
      <c r="D48" s="13">
        <v>70000</v>
      </c>
      <c r="E48" s="13">
        <v>0</v>
      </c>
      <c r="F48" s="13">
        <v>0</v>
      </c>
      <c r="G48" s="13">
        <v>0</v>
      </c>
      <c r="H48" s="13">
        <f t="shared" si="2"/>
        <v>70000</v>
      </c>
    </row>
    <row r="49" spans="1:8" ht="12.75">
      <c r="A49" s="81" t="s">
        <v>321</v>
      </c>
      <c r="B49" s="2">
        <v>2</v>
      </c>
      <c r="C49" s="13">
        <v>35000</v>
      </c>
      <c r="D49" s="13">
        <v>35000</v>
      </c>
      <c r="E49" s="13">
        <v>0</v>
      </c>
      <c r="F49" s="13">
        <v>0</v>
      </c>
      <c r="G49" s="13">
        <v>1185</v>
      </c>
      <c r="H49" s="13">
        <f t="shared" si="2"/>
        <v>33815</v>
      </c>
    </row>
    <row r="50" spans="1:8" ht="12.75">
      <c r="A50" s="81" t="s">
        <v>322</v>
      </c>
      <c r="B50" s="2">
        <v>2</v>
      </c>
      <c r="C50" s="13">
        <v>25000</v>
      </c>
      <c r="D50" s="13">
        <v>25000</v>
      </c>
      <c r="E50" s="13">
        <v>0</v>
      </c>
      <c r="F50" s="13">
        <v>0</v>
      </c>
      <c r="G50" s="13">
        <v>0</v>
      </c>
      <c r="H50" s="13">
        <f t="shared" si="2"/>
        <v>25000</v>
      </c>
    </row>
    <row r="51" spans="1:8" ht="12.75">
      <c r="A51" s="81" t="s">
        <v>302</v>
      </c>
      <c r="B51" s="2">
        <v>2</v>
      </c>
      <c r="C51" s="13">
        <v>3708</v>
      </c>
      <c r="D51" s="13">
        <v>3708</v>
      </c>
      <c r="E51" s="13">
        <v>0</v>
      </c>
      <c r="F51" s="13">
        <v>3708</v>
      </c>
      <c r="G51" s="13">
        <v>0</v>
      </c>
      <c r="H51" s="13">
        <f t="shared" si="2"/>
        <v>0</v>
      </c>
    </row>
    <row r="52" spans="1:8" ht="12.75" hidden="1">
      <c r="A52" t="s">
        <v>157</v>
      </c>
      <c r="H52" s="13">
        <f>SUM(D52-E52-F52-G52)</f>
        <v>0</v>
      </c>
    </row>
    <row r="53" spans="1:8" ht="12.75" hidden="1">
      <c r="A53" t="s">
        <v>158</v>
      </c>
      <c r="H53" s="13">
        <f>SUM(D53-E53-F53-G53)</f>
        <v>0</v>
      </c>
    </row>
    <row r="54" spans="1:8" ht="12.75" hidden="1">
      <c r="A54" t="s">
        <v>159</v>
      </c>
      <c r="H54" s="13">
        <f>SUM(D54-E54-F54-G54)</f>
        <v>0</v>
      </c>
    </row>
    <row r="55" spans="1:8" ht="12.75" hidden="1">
      <c r="A55" t="s">
        <v>160</v>
      </c>
      <c r="H55" s="13">
        <f>SUM(D55-E55-F55-G55)</f>
        <v>0</v>
      </c>
    </row>
    <row r="56" spans="1:8" ht="12.75">
      <c r="A56" t="s">
        <v>323</v>
      </c>
      <c r="B56" s="2">
        <v>10</v>
      </c>
      <c r="C56" s="13">
        <v>1800000</v>
      </c>
      <c r="D56" s="13">
        <v>1800000</v>
      </c>
      <c r="E56" s="88">
        <v>2000</v>
      </c>
      <c r="F56" s="13">
        <v>816376.19</v>
      </c>
      <c r="G56" s="13">
        <v>107377.26</v>
      </c>
      <c r="H56" s="13">
        <f aca="true" t="shared" si="3" ref="H56:H65">SUM(D56-E56-F56-G56)</f>
        <v>874246.55</v>
      </c>
    </row>
    <row r="57" spans="1:8" ht="12.75">
      <c r="A57" t="s">
        <v>324</v>
      </c>
      <c r="B57" s="2">
        <v>2</v>
      </c>
      <c r="C57" s="13">
        <v>345000</v>
      </c>
      <c r="D57" s="13">
        <v>345000</v>
      </c>
      <c r="E57" s="88">
        <v>598.5</v>
      </c>
      <c r="F57" s="13">
        <v>0</v>
      </c>
      <c r="G57" s="13">
        <v>0</v>
      </c>
      <c r="H57" s="13">
        <f t="shared" si="3"/>
        <v>344401.5</v>
      </c>
    </row>
    <row r="58" spans="1:8" ht="12.75">
      <c r="A58" t="s">
        <v>325</v>
      </c>
      <c r="B58" s="2">
        <v>2</v>
      </c>
      <c r="C58" s="13">
        <v>1000</v>
      </c>
      <c r="D58" s="13">
        <v>1000</v>
      </c>
      <c r="E58" s="13">
        <v>0</v>
      </c>
      <c r="F58" s="13">
        <v>0</v>
      </c>
      <c r="G58" s="13">
        <v>0</v>
      </c>
      <c r="H58" s="13">
        <f t="shared" si="3"/>
        <v>1000</v>
      </c>
    </row>
    <row r="59" spans="1:8" ht="12.75">
      <c r="A59" t="s">
        <v>326</v>
      </c>
      <c r="B59" s="2">
        <v>2</v>
      </c>
      <c r="C59" s="13">
        <v>145000</v>
      </c>
      <c r="D59" s="13">
        <v>145000</v>
      </c>
      <c r="E59" s="13">
        <v>0</v>
      </c>
      <c r="F59" s="13">
        <v>216</v>
      </c>
      <c r="G59" s="13">
        <v>0</v>
      </c>
      <c r="H59" s="13">
        <f t="shared" si="3"/>
        <v>144784</v>
      </c>
    </row>
    <row r="60" spans="1:8" ht="12.75">
      <c r="A60" t="s">
        <v>354</v>
      </c>
      <c r="B60" s="2" t="s">
        <v>254</v>
      </c>
      <c r="C60" s="13">
        <v>250000</v>
      </c>
      <c r="D60" s="13">
        <v>250000.13</v>
      </c>
      <c r="E60" s="13">
        <v>0</v>
      </c>
      <c r="F60" s="13">
        <v>0</v>
      </c>
      <c r="G60" s="13">
        <v>0.13</v>
      </c>
      <c r="H60" s="13">
        <f t="shared" si="3"/>
        <v>250000</v>
      </c>
    </row>
    <row r="61" spans="1:8" ht="12.75">
      <c r="A61" t="s">
        <v>327</v>
      </c>
      <c r="B61" s="2">
        <v>3</v>
      </c>
      <c r="C61" s="13">
        <v>300000</v>
      </c>
      <c r="D61" s="13">
        <v>300000</v>
      </c>
      <c r="E61" s="13">
        <v>0</v>
      </c>
      <c r="F61" s="13">
        <v>48149.15</v>
      </c>
      <c r="G61" s="13">
        <v>251850.85</v>
      </c>
      <c r="H61" s="13">
        <f t="shared" si="3"/>
        <v>0</v>
      </c>
    </row>
    <row r="62" spans="1:8" ht="12.75">
      <c r="A62" t="s">
        <v>329</v>
      </c>
      <c r="B62" s="2">
        <v>2</v>
      </c>
      <c r="C62" s="13">
        <v>9600000</v>
      </c>
      <c r="D62" s="13">
        <v>9600000</v>
      </c>
      <c r="E62" s="13">
        <v>0</v>
      </c>
      <c r="F62" s="13">
        <v>540000</v>
      </c>
      <c r="G62" s="13">
        <v>21900</v>
      </c>
      <c r="H62" s="13">
        <f>D62-E62-F62-G62</f>
        <v>9038100</v>
      </c>
    </row>
    <row r="63" spans="1:8" ht="12.75">
      <c r="A63" t="s">
        <v>332</v>
      </c>
      <c r="B63" s="2">
        <v>2</v>
      </c>
      <c r="C63" s="13">
        <v>30000</v>
      </c>
      <c r="D63" s="13">
        <v>30000</v>
      </c>
      <c r="E63" s="13">
        <v>0</v>
      </c>
      <c r="F63" s="13">
        <v>0</v>
      </c>
      <c r="G63" s="13">
        <v>21171.33</v>
      </c>
      <c r="H63" s="13">
        <f t="shared" si="3"/>
        <v>8828.669999999998</v>
      </c>
    </row>
    <row r="64" spans="1:8" ht="12.75">
      <c r="A64" t="s">
        <v>334</v>
      </c>
      <c r="B64" s="2">
        <v>2</v>
      </c>
      <c r="C64" s="13">
        <v>25000</v>
      </c>
      <c r="D64" s="13">
        <v>25000</v>
      </c>
      <c r="E64" s="13">
        <v>0</v>
      </c>
      <c r="F64" s="13">
        <v>0</v>
      </c>
      <c r="G64" s="13">
        <v>0</v>
      </c>
      <c r="H64" s="13">
        <f t="shared" si="3"/>
        <v>25000</v>
      </c>
    </row>
    <row r="65" spans="1:8" ht="12.75">
      <c r="A65" t="s">
        <v>333</v>
      </c>
      <c r="B65" s="2">
        <v>2</v>
      </c>
      <c r="C65" s="13">
        <v>95000</v>
      </c>
      <c r="D65" s="13">
        <v>95000</v>
      </c>
      <c r="E65" s="13">
        <v>0</v>
      </c>
      <c r="F65" s="13">
        <v>0</v>
      </c>
      <c r="G65" s="13">
        <v>3400</v>
      </c>
      <c r="H65" s="13">
        <f t="shared" si="3"/>
        <v>91600</v>
      </c>
    </row>
    <row r="67" spans="3:8" ht="12.75">
      <c r="C67" s="29">
        <f aca="true" t="shared" si="4" ref="C67:H67">SUM(C10:C65)</f>
        <v>135006519.8</v>
      </c>
      <c r="D67" s="29">
        <f t="shared" si="4"/>
        <v>135438231.83999997</v>
      </c>
      <c r="E67" s="93">
        <f t="shared" si="4"/>
        <v>6897</v>
      </c>
      <c r="F67" s="29">
        <f t="shared" si="4"/>
        <v>46507812.25</v>
      </c>
      <c r="G67" s="29">
        <f t="shared" si="4"/>
        <v>37604472.97</v>
      </c>
      <c r="H67" s="29">
        <f t="shared" si="4"/>
        <v>51319049.61999999</v>
      </c>
    </row>
    <row r="69" spans="1:4" ht="12.75">
      <c r="A69" s="44" t="s">
        <v>152</v>
      </c>
      <c r="D69" s="13" t="s">
        <v>9</v>
      </c>
    </row>
    <row r="70" spans="1:8" ht="12.75">
      <c r="A70" t="s">
        <v>136</v>
      </c>
      <c r="C70" s="33">
        <v>2182.35</v>
      </c>
      <c r="D70" s="33">
        <v>3182.35</v>
      </c>
      <c r="E70" s="33">
        <v>0</v>
      </c>
      <c r="F70" s="33">
        <v>0</v>
      </c>
      <c r="G70" s="33">
        <v>0</v>
      </c>
      <c r="H70" s="77">
        <f>SUM(D70-E70-F70-G70)</f>
        <v>3182.35</v>
      </c>
    </row>
    <row r="71" spans="1:8" ht="12.75">
      <c r="A71" t="s">
        <v>305</v>
      </c>
      <c r="C71" s="29">
        <v>1084626.41</v>
      </c>
      <c r="D71" s="29">
        <v>1084626.41</v>
      </c>
      <c r="E71" s="29">
        <v>0</v>
      </c>
      <c r="F71" s="29">
        <v>0</v>
      </c>
      <c r="G71" s="29">
        <v>0</v>
      </c>
      <c r="H71" s="92">
        <v>1084626.41</v>
      </c>
    </row>
    <row r="72" ht="12.75">
      <c r="E72" s="13" t="s">
        <v>9</v>
      </c>
    </row>
    <row r="73" spans="1:8" ht="13.5" thickBot="1">
      <c r="A73" s="44" t="s">
        <v>3</v>
      </c>
      <c r="B73" s="41"/>
      <c r="C73" s="54">
        <f aca="true" t="shared" si="5" ref="C73:H73">SUM(C67+C70+C71)</f>
        <v>136093328.56</v>
      </c>
      <c r="D73" s="54">
        <f>SUM(D67+D70+D71)</f>
        <v>136526040.59999996</v>
      </c>
      <c r="E73" s="54">
        <f t="shared" si="5"/>
        <v>6897</v>
      </c>
      <c r="F73" s="54">
        <f t="shared" si="5"/>
        <v>46507812.25</v>
      </c>
      <c r="G73" s="54">
        <f t="shared" si="5"/>
        <v>37604472.97</v>
      </c>
      <c r="H73" s="54">
        <f t="shared" si="5"/>
        <v>52406858.37999999</v>
      </c>
    </row>
    <row r="74" spans="1:8" ht="13.5" thickTop="1">
      <c r="A74" s="44"/>
      <c r="B74" s="41"/>
      <c r="C74" s="55"/>
      <c r="D74" s="55"/>
      <c r="E74" s="55"/>
      <c r="F74" s="55"/>
      <c r="G74" s="55"/>
      <c r="H74" s="55"/>
    </row>
    <row r="75" spans="1:8" ht="12.75">
      <c r="A75" s="44"/>
      <c r="B75" s="41"/>
      <c r="C75" s="55"/>
      <c r="D75" s="55"/>
      <c r="E75" s="55"/>
      <c r="F75" s="55"/>
      <c r="G75" s="55"/>
      <c r="H75" s="55"/>
    </row>
    <row r="76" spans="1:8" ht="12.75">
      <c r="A76" s="44"/>
      <c r="B76" s="41"/>
      <c r="C76" s="55"/>
      <c r="D76" s="55"/>
      <c r="E76" s="55"/>
      <c r="F76" s="55"/>
      <c r="G76" s="55"/>
      <c r="H76" s="55"/>
    </row>
    <row r="77" spans="1:8" ht="12.75">
      <c r="A77" s="104" t="s">
        <v>295</v>
      </c>
      <c r="B77" s="104"/>
      <c r="C77" s="104"/>
      <c r="D77" s="104"/>
      <c r="E77" s="104"/>
      <c r="F77" s="104"/>
      <c r="G77" s="104"/>
      <c r="H77" s="104"/>
    </row>
    <row r="78" spans="1:7" ht="12.75">
      <c r="A78" s="104"/>
      <c r="B78" s="104"/>
      <c r="C78" s="104"/>
      <c r="D78" s="104"/>
      <c r="E78" s="104"/>
      <c r="F78" s="104"/>
      <c r="G78" s="104"/>
    </row>
    <row r="80" spans="1:7" ht="12.75">
      <c r="A80" s="104"/>
      <c r="B80" s="104"/>
      <c r="C80" s="104"/>
      <c r="D80" s="104"/>
      <c r="E80" s="104"/>
      <c r="F80" s="104"/>
      <c r="G80" s="104"/>
    </row>
    <row r="81" spans="1:7" ht="12.75">
      <c r="A81" s="80"/>
      <c r="B81" s="80"/>
      <c r="C81" s="80"/>
      <c r="D81" s="80"/>
      <c r="E81" s="80"/>
      <c r="F81" s="80"/>
      <c r="G81" s="80"/>
    </row>
    <row r="82" spans="1:7" ht="12.75">
      <c r="A82" s="80"/>
      <c r="B82" s="80"/>
      <c r="C82" s="80"/>
      <c r="D82" s="80"/>
      <c r="E82" s="80"/>
      <c r="F82" s="80"/>
      <c r="G82" s="80"/>
    </row>
    <row r="83" spans="1:7" ht="12.75">
      <c r="A83" s="80"/>
      <c r="B83" s="80"/>
      <c r="C83" s="83" t="s">
        <v>9</v>
      </c>
      <c r="D83" s="80"/>
      <c r="E83" s="80"/>
      <c r="F83" s="80"/>
      <c r="G83" s="80"/>
    </row>
    <row r="84" spans="1:7" ht="12.75">
      <c r="A84" s="80"/>
      <c r="B84" s="80"/>
      <c r="C84" s="83"/>
      <c r="D84" s="80"/>
      <c r="E84" s="80"/>
      <c r="F84" s="80"/>
      <c r="G84" s="80"/>
    </row>
    <row r="85" spans="1:7" ht="12.75">
      <c r="A85" s="80"/>
      <c r="B85" s="80"/>
      <c r="C85" s="83"/>
      <c r="D85" s="80"/>
      <c r="E85" s="80"/>
      <c r="F85" s="80"/>
      <c r="G85" s="80"/>
    </row>
    <row r="86" spans="1:7" ht="12.75">
      <c r="A86" s="80"/>
      <c r="B86" s="80"/>
      <c r="C86" s="83"/>
      <c r="D86" s="80"/>
      <c r="E86" s="80"/>
      <c r="F86" s="80"/>
      <c r="G86" s="80"/>
    </row>
    <row r="87" spans="1:7" ht="12.75">
      <c r="A87" s="80"/>
      <c r="B87" s="80"/>
      <c r="C87" s="80"/>
      <c r="D87" s="80"/>
      <c r="E87" s="80"/>
      <c r="F87" s="80"/>
      <c r="G87" s="80"/>
    </row>
    <row r="88" spans="1:7" ht="12.75">
      <c r="A88" s="80"/>
      <c r="B88" s="80"/>
      <c r="C88" s="80"/>
      <c r="D88" s="80"/>
      <c r="E88" s="80"/>
      <c r="F88" s="80"/>
      <c r="G88" s="80"/>
    </row>
    <row r="89" spans="1:7" ht="12.75">
      <c r="A89" s="80"/>
      <c r="B89" s="80"/>
      <c r="C89" s="80"/>
      <c r="D89" s="80"/>
      <c r="E89" s="80"/>
      <c r="F89" s="80"/>
      <c r="G89" s="80"/>
    </row>
  </sheetData>
  <sheetProtection password="E1E0" sheet="1" objects="1" scenarios="1"/>
  <mergeCells count="8">
    <mergeCell ref="A78:G78"/>
    <mergeCell ref="A80:G80"/>
    <mergeCell ref="A1:H1"/>
    <mergeCell ref="A2:H2"/>
    <mergeCell ref="A3:H3"/>
    <mergeCell ref="A4:H4"/>
    <mergeCell ref="A5:H5"/>
    <mergeCell ref="A77:H77"/>
  </mergeCells>
  <printOptions gridLines="1" horizontalCentered="1"/>
  <pageMargins left="0" right="0" top="0.5" bottom="0" header="0.25" footer="0"/>
  <pageSetup horizontalDpi="600" verticalDpi="600" orientation="portrait" scale="80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bestFit="1" customWidth="1"/>
    <col min="2" max="2" width="33.8515625" style="0" customWidth="1"/>
    <col min="3" max="3" width="2.00390625" style="0" bestFit="1" customWidth="1"/>
    <col min="4" max="4" width="13.28125" style="20" bestFit="1" customWidth="1"/>
    <col min="5" max="5" width="2.00390625" style="20" bestFit="1" customWidth="1"/>
    <col min="6" max="6" width="16.421875" style="20" bestFit="1" customWidth="1"/>
    <col min="7" max="7" width="2.00390625" style="20" bestFit="1" customWidth="1"/>
    <col min="8" max="8" width="14.7109375" style="0" customWidth="1"/>
    <col min="9" max="9" width="15.57421875" style="0" customWidth="1"/>
    <col min="10" max="10" width="0.5625" style="0" customWidth="1"/>
  </cols>
  <sheetData>
    <row r="1" spans="1:8" ht="15.75">
      <c r="A1" s="94" t="s">
        <v>261</v>
      </c>
      <c r="B1" s="94"/>
      <c r="C1" s="94"/>
      <c r="D1" s="94"/>
      <c r="E1" s="94"/>
      <c r="F1" s="94"/>
      <c r="G1" s="94"/>
      <c r="H1" s="94"/>
    </row>
    <row r="2" spans="1:8" ht="15.75">
      <c r="A2" s="94" t="s">
        <v>270</v>
      </c>
      <c r="B2" s="94"/>
      <c r="C2" s="94"/>
      <c r="D2" s="94"/>
      <c r="E2" s="94"/>
      <c r="F2" s="94"/>
      <c r="G2" s="94"/>
      <c r="H2" s="94"/>
    </row>
    <row r="3" spans="1:8" ht="15.75">
      <c r="A3" s="94" t="s">
        <v>271</v>
      </c>
      <c r="B3" s="94"/>
      <c r="C3" s="94"/>
      <c r="D3" s="94"/>
      <c r="E3" s="94"/>
      <c r="F3" s="94"/>
      <c r="G3" s="94"/>
      <c r="H3" s="94"/>
    </row>
    <row r="4" spans="1:8" ht="15.75">
      <c r="A4" s="94" t="s">
        <v>375</v>
      </c>
      <c r="B4" s="94"/>
      <c r="C4" s="94"/>
      <c r="D4" s="94"/>
      <c r="E4" s="94"/>
      <c r="F4" s="94"/>
      <c r="G4" s="94"/>
      <c r="H4" s="94"/>
    </row>
    <row r="5" spans="1:8" ht="15.75">
      <c r="A5" s="82"/>
      <c r="B5" s="82"/>
      <c r="C5" s="82"/>
      <c r="D5" s="82"/>
      <c r="E5" s="82"/>
      <c r="F5" s="82"/>
      <c r="G5" s="82"/>
      <c r="H5" s="82"/>
    </row>
    <row r="6" spans="1:8" ht="15.75">
      <c r="A6" s="82"/>
      <c r="B6" s="82"/>
      <c r="C6" s="82"/>
      <c r="D6" s="82"/>
      <c r="E6" s="82"/>
      <c r="F6" s="82"/>
      <c r="G6" s="82"/>
      <c r="H6" s="82"/>
    </row>
    <row r="7" spans="1:8" ht="15.75">
      <c r="A7" s="82"/>
      <c r="B7" s="82"/>
      <c r="C7" s="82"/>
      <c r="D7" s="82"/>
      <c r="E7" s="82"/>
      <c r="F7" s="82"/>
      <c r="G7" s="82"/>
      <c r="H7" s="82"/>
    </row>
    <row r="8" spans="1:8" ht="12.75">
      <c r="A8" s="100"/>
      <c r="B8" s="100"/>
      <c r="C8" s="100"/>
      <c r="D8" s="100"/>
      <c r="E8" s="100"/>
      <c r="F8" s="100"/>
      <c r="G8" s="100"/>
      <c r="H8" s="100"/>
    </row>
    <row r="9" spans="1:8" ht="12.75">
      <c r="A9" s="100"/>
      <c r="B9" s="100"/>
      <c r="C9" s="100"/>
      <c r="D9" s="100"/>
      <c r="E9" s="100"/>
      <c r="F9" s="100"/>
      <c r="G9" s="100"/>
      <c r="H9" s="100"/>
    </row>
    <row r="10" spans="2:8" ht="12.75">
      <c r="B10" s="44" t="s">
        <v>161</v>
      </c>
      <c r="D10" s="70" t="s">
        <v>162</v>
      </c>
      <c r="E10" s="70"/>
      <c r="F10" s="70" t="s">
        <v>163</v>
      </c>
      <c r="G10" s="70"/>
      <c r="H10" s="41" t="s">
        <v>164</v>
      </c>
    </row>
    <row r="11" spans="4:8" ht="12.75">
      <c r="D11" s="71" t="s">
        <v>356</v>
      </c>
      <c r="E11" s="71"/>
      <c r="F11" s="70" t="s">
        <v>357</v>
      </c>
      <c r="G11" s="70"/>
      <c r="H11" s="41" t="s">
        <v>165</v>
      </c>
    </row>
    <row r="12" spans="4:8" ht="12.75">
      <c r="D12" s="71"/>
      <c r="E12" s="71"/>
      <c r="F12" s="70"/>
      <c r="G12" s="70"/>
      <c r="H12" s="41"/>
    </row>
    <row r="13" spans="1:10" ht="12.75">
      <c r="A13">
        <v>3106</v>
      </c>
      <c r="B13" t="s">
        <v>359</v>
      </c>
      <c r="D13" s="19">
        <v>4289984.25</v>
      </c>
      <c r="E13" s="19"/>
      <c r="F13" s="20">
        <v>21778990.69</v>
      </c>
      <c r="H13" s="20">
        <f>D13+F13</f>
        <v>26068974.94</v>
      </c>
      <c r="J13" t="s">
        <v>9</v>
      </c>
    </row>
    <row r="14" spans="1:10" ht="12.75">
      <c r="A14">
        <v>3204</v>
      </c>
      <c r="B14" t="s">
        <v>223</v>
      </c>
      <c r="D14" s="20">
        <v>15509174.04</v>
      </c>
      <c r="F14" s="20">
        <v>1373854.89</v>
      </c>
      <c r="H14" s="20">
        <f>D14+F14</f>
        <v>16883028.93</v>
      </c>
      <c r="J14" t="s">
        <v>9</v>
      </c>
    </row>
    <row r="15" spans="1:10" ht="12.75">
      <c r="A15">
        <v>3216</v>
      </c>
      <c r="B15" t="s">
        <v>360</v>
      </c>
      <c r="D15" s="20">
        <v>3405527.8</v>
      </c>
      <c r="F15" s="20">
        <v>26399312.38</v>
      </c>
      <c r="H15" s="20">
        <f>D15+F15</f>
        <v>29804840.18</v>
      </c>
      <c r="J15" t="s">
        <v>9</v>
      </c>
    </row>
    <row r="16" spans="1:10" ht="12.75">
      <c r="A16">
        <v>3406</v>
      </c>
      <c r="B16" t="s">
        <v>296</v>
      </c>
      <c r="C16" s="9" t="s">
        <v>9</v>
      </c>
      <c r="D16" s="34">
        <v>4310757.74</v>
      </c>
      <c r="E16" s="34" t="s">
        <v>9</v>
      </c>
      <c r="F16" s="34">
        <v>4122956.42</v>
      </c>
      <c r="G16" s="34" t="s">
        <v>9</v>
      </c>
      <c r="H16" s="20">
        <f>D16+F16</f>
        <v>8433714.16</v>
      </c>
      <c r="J16" t="s">
        <v>9</v>
      </c>
    </row>
    <row r="17" spans="1:8" ht="12.75">
      <c r="A17">
        <v>3423</v>
      </c>
      <c r="B17" t="s">
        <v>358</v>
      </c>
      <c r="C17" s="27"/>
      <c r="D17" s="28">
        <v>157500</v>
      </c>
      <c r="E17" s="28"/>
      <c r="F17" s="28">
        <v>23520600.4</v>
      </c>
      <c r="G17" s="28"/>
      <c r="H17" s="28">
        <f>D17+F17</f>
        <v>23678100.4</v>
      </c>
    </row>
    <row r="19" spans="3:9" ht="13.5" thickBot="1">
      <c r="C19" s="8" t="s">
        <v>224</v>
      </c>
      <c r="D19" s="21">
        <f>SUM(D13:D17)</f>
        <v>27672943.83</v>
      </c>
      <c r="E19" s="8" t="s">
        <v>224</v>
      </c>
      <c r="F19" s="21">
        <f>SUM(F13:F17)</f>
        <v>77195714.78</v>
      </c>
      <c r="G19" s="8" t="s">
        <v>224</v>
      </c>
      <c r="H19" s="21">
        <f>D19+F19</f>
        <v>104868658.61</v>
      </c>
      <c r="I19" s="20">
        <f>H13+H14+H15+H16+H17</f>
        <v>104868658.61000001</v>
      </c>
    </row>
    <row r="20" ht="13.5" thickTop="1"/>
  </sheetData>
  <sheetProtection password="E1E0" sheet="1" objects="1" scenarios="1"/>
  <mergeCells count="6">
    <mergeCell ref="A8:H8"/>
    <mergeCell ref="A9:H9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7.140625" style="0" bestFit="1" customWidth="1"/>
    <col min="3" max="3" width="16.57421875" style="0" customWidth="1"/>
    <col min="4" max="4" width="17.57421875" style="0" bestFit="1" customWidth="1"/>
    <col min="5" max="5" width="17.00390625" style="0" customWidth="1"/>
    <col min="6" max="6" width="3.421875" style="0" hidden="1" customWidth="1"/>
    <col min="7" max="7" width="10.7109375" style="0" bestFit="1" customWidth="1"/>
  </cols>
  <sheetData>
    <row r="1" spans="2:7" ht="15.75">
      <c r="B1" s="94" t="s">
        <v>261</v>
      </c>
      <c r="C1" s="94"/>
      <c r="D1" s="94"/>
      <c r="E1" s="94"/>
      <c r="F1" s="94"/>
      <c r="G1" s="94"/>
    </row>
    <row r="2" spans="2:7" ht="15.75">
      <c r="B2" s="94" t="s">
        <v>272</v>
      </c>
      <c r="C2" s="94"/>
      <c r="D2" s="94"/>
      <c r="E2" s="94"/>
      <c r="F2" s="94"/>
      <c r="G2" s="94"/>
    </row>
    <row r="3" spans="2:7" ht="15.75">
      <c r="B3" s="94" t="s">
        <v>375</v>
      </c>
      <c r="C3" s="94"/>
      <c r="D3" s="94"/>
      <c r="E3" s="94"/>
      <c r="F3" s="94"/>
      <c r="G3" s="94"/>
    </row>
    <row r="4" spans="2:7" ht="15.75">
      <c r="B4" s="99"/>
      <c r="C4" s="99"/>
      <c r="D4" s="99"/>
      <c r="E4" s="99"/>
      <c r="F4" s="99"/>
      <c r="G4" s="99"/>
    </row>
    <row r="5" spans="2:7" ht="15.75">
      <c r="B5" s="97"/>
      <c r="C5" s="97"/>
      <c r="D5" s="97"/>
      <c r="E5" s="97"/>
      <c r="F5" s="97"/>
      <c r="G5" s="97"/>
    </row>
    <row r="6" spans="2:7" ht="12.75">
      <c r="B6" s="44" t="s">
        <v>66</v>
      </c>
      <c r="C6" s="42" t="s">
        <v>96</v>
      </c>
      <c r="D6" s="42" t="s">
        <v>15</v>
      </c>
      <c r="E6" s="42" t="s">
        <v>67</v>
      </c>
      <c r="F6" s="42"/>
      <c r="G6" s="60" t="s">
        <v>68</v>
      </c>
    </row>
    <row r="7" spans="2:7" ht="12.75">
      <c r="B7" s="44"/>
      <c r="C7" s="42" t="s">
        <v>110</v>
      </c>
      <c r="D7" s="42" t="s">
        <v>19</v>
      </c>
      <c r="E7" s="42"/>
      <c r="F7" s="42"/>
      <c r="G7" s="60"/>
    </row>
    <row r="8" spans="3:7" ht="12.75">
      <c r="C8" s="1"/>
      <c r="D8" s="1"/>
      <c r="E8" s="1"/>
      <c r="F8" s="1"/>
      <c r="G8" s="7"/>
    </row>
    <row r="9" spans="2:7" ht="12.75">
      <c r="B9" s="44" t="s">
        <v>193</v>
      </c>
      <c r="C9" s="1"/>
      <c r="D9" s="1"/>
      <c r="E9" s="1"/>
      <c r="F9" s="1"/>
      <c r="G9" s="7"/>
    </row>
    <row r="10" spans="1:7" ht="12.75">
      <c r="A10">
        <v>3261</v>
      </c>
      <c r="B10" t="s">
        <v>192</v>
      </c>
      <c r="C10" s="1">
        <v>3792000</v>
      </c>
      <c r="D10" s="1">
        <v>3792000</v>
      </c>
      <c r="E10" s="1">
        <v>2090346.24</v>
      </c>
      <c r="F10" s="1"/>
      <c r="G10" s="22">
        <f>SUM(E10/D10)</f>
        <v>0.5512516455696203</v>
      </c>
    </row>
    <row r="11" spans="1:7" ht="12.75">
      <c r="A11">
        <v>3262</v>
      </c>
      <c r="B11" t="s">
        <v>132</v>
      </c>
      <c r="C11" s="1">
        <v>644420</v>
      </c>
      <c r="D11" s="1">
        <v>644420</v>
      </c>
      <c r="E11" s="1">
        <v>340431.58</v>
      </c>
      <c r="F11" s="1"/>
      <c r="G11" s="22">
        <f>SUM(E11/D11)</f>
        <v>0.5282759380528227</v>
      </c>
    </row>
    <row r="12" spans="1:7" ht="12.75">
      <c r="A12">
        <v>3265</v>
      </c>
      <c r="B12" t="s">
        <v>207</v>
      </c>
      <c r="C12" s="1">
        <v>741850</v>
      </c>
      <c r="D12" s="1">
        <v>741850</v>
      </c>
      <c r="E12" s="1">
        <v>0</v>
      </c>
      <c r="F12" s="1"/>
      <c r="G12" s="22">
        <f>SUM(E12/D12)</f>
        <v>0</v>
      </c>
    </row>
    <row r="13" spans="1:7" ht="12.75">
      <c r="A13">
        <v>3266</v>
      </c>
      <c r="B13" t="s">
        <v>208</v>
      </c>
      <c r="C13" s="10">
        <v>50000</v>
      </c>
      <c r="D13" s="10">
        <v>50000</v>
      </c>
      <c r="E13" s="10">
        <v>18613.18</v>
      </c>
      <c r="F13" s="10"/>
      <c r="G13" s="25">
        <f>SUM(E13/D13)</f>
        <v>0.37226360000000003</v>
      </c>
    </row>
    <row r="14" spans="2:8" ht="12.75">
      <c r="B14" s="44" t="s">
        <v>23</v>
      </c>
      <c r="C14" s="45">
        <f>SUM(C10:C13)</f>
        <v>5228270</v>
      </c>
      <c r="D14" s="45">
        <f>SUM(D10:D13)</f>
        <v>5228270</v>
      </c>
      <c r="E14" s="45">
        <f>SUM(E10:E13)</f>
        <v>2449391</v>
      </c>
      <c r="F14" s="45"/>
      <c r="G14" s="61">
        <f>SUM(E14/D14)</f>
        <v>0.46848976812597665</v>
      </c>
      <c r="H14" t="s">
        <v>9</v>
      </c>
    </row>
    <row r="15" spans="3:7" ht="12.75">
      <c r="C15" s="1"/>
      <c r="D15" s="1"/>
      <c r="E15" s="1"/>
      <c r="F15" s="1"/>
      <c r="G15" s="7"/>
    </row>
    <row r="16" spans="2:7" ht="12.75">
      <c r="B16" s="44" t="s">
        <v>194</v>
      </c>
      <c r="C16" s="1"/>
      <c r="D16" s="1"/>
      <c r="E16" s="1"/>
      <c r="F16" s="1"/>
      <c r="G16" s="22"/>
    </row>
    <row r="17" spans="1:7" ht="12.75">
      <c r="A17">
        <v>3337</v>
      </c>
      <c r="B17" t="s">
        <v>166</v>
      </c>
      <c r="C17" s="1">
        <v>59000</v>
      </c>
      <c r="D17" s="1">
        <v>59000</v>
      </c>
      <c r="E17" s="1">
        <v>33813</v>
      </c>
      <c r="F17" s="1"/>
      <c r="G17" s="22">
        <f>SUM(E17/D17)</f>
        <v>0.5731016949152542</v>
      </c>
    </row>
    <row r="18" spans="1:7" ht="12.75">
      <c r="A18">
        <v>3338</v>
      </c>
      <c r="B18" t="s">
        <v>167</v>
      </c>
      <c r="C18" s="10">
        <v>59000</v>
      </c>
      <c r="D18" s="10">
        <v>59000</v>
      </c>
      <c r="E18" s="10">
        <v>33306</v>
      </c>
      <c r="F18" s="10"/>
      <c r="G18" s="25">
        <f>SUM(E18/D18)</f>
        <v>0.5645084745762712</v>
      </c>
    </row>
    <row r="19" spans="2:8" ht="12.75">
      <c r="B19" s="44" t="s">
        <v>28</v>
      </c>
      <c r="C19" s="45">
        <f>SUM(C15:C18)</f>
        <v>118000</v>
      </c>
      <c r="D19" s="45">
        <f>SUM(D15:D18)</f>
        <v>118000</v>
      </c>
      <c r="E19" s="45">
        <f>SUM(E15:E18)</f>
        <v>67119</v>
      </c>
      <c r="F19" s="45"/>
      <c r="G19" s="61">
        <f>SUM(E19/D19)</f>
        <v>0.5688050847457627</v>
      </c>
      <c r="H19" t="s">
        <v>9</v>
      </c>
    </row>
    <row r="20" spans="3:7" ht="12.75">
      <c r="C20" s="1"/>
      <c r="D20" s="1"/>
      <c r="E20" s="1"/>
      <c r="F20" s="1"/>
      <c r="G20" s="22"/>
    </row>
    <row r="21" spans="2:7" ht="12.75">
      <c r="B21" s="44" t="s">
        <v>71</v>
      </c>
      <c r="C21" s="1"/>
      <c r="D21" s="1"/>
      <c r="E21" s="1"/>
      <c r="F21" s="1"/>
      <c r="G21" s="22"/>
    </row>
    <row r="22" spans="1:7" ht="12.75">
      <c r="A22">
        <v>3430</v>
      </c>
      <c r="B22" t="s">
        <v>148</v>
      </c>
      <c r="C22" s="1">
        <v>175000</v>
      </c>
      <c r="D22" s="1">
        <v>175000</v>
      </c>
      <c r="E22" s="1">
        <v>60053.79</v>
      </c>
      <c r="F22" s="1"/>
      <c r="G22" s="22">
        <f aca="true" t="shared" si="0" ref="G22:G27">SUM(E22/D22)</f>
        <v>0.3431645142857143</v>
      </c>
    </row>
    <row r="23" spans="1:7" ht="12.75">
      <c r="A23">
        <v>3451</v>
      </c>
      <c r="B23" t="s">
        <v>111</v>
      </c>
      <c r="C23" s="1">
        <v>6024300</v>
      </c>
      <c r="D23" s="1">
        <v>6024300</v>
      </c>
      <c r="E23" s="1">
        <v>2726326.63</v>
      </c>
      <c r="F23" s="1"/>
      <c r="G23" s="22">
        <f t="shared" si="0"/>
        <v>0.45255492422356125</v>
      </c>
    </row>
    <row r="24" spans="1:7" ht="12.75">
      <c r="A24">
        <v>3452</v>
      </c>
      <c r="B24" t="s">
        <v>112</v>
      </c>
      <c r="C24" s="1">
        <v>100000</v>
      </c>
      <c r="D24" s="1">
        <v>100000</v>
      </c>
      <c r="E24" s="1">
        <v>7334.33</v>
      </c>
      <c r="F24" s="1"/>
      <c r="G24" s="22">
        <f t="shared" si="0"/>
        <v>0.0733433</v>
      </c>
    </row>
    <row r="25" spans="1:7" ht="12.75">
      <c r="A25">
        <v>3453</v>
      </c>
      <c r="B25" t="s">
        <v>113</v>
      </c>
      <c r="C25" s="1">
        <v>224500</v>
      </c>
      <c r="D25" s="1">
        <v>224500</v>
      </c>
      <c r="E25" s="1">
        <v>91993.91</v>
      </c>
      <c r="F25" s="1"/>
      <c r="G25" s="22">
        <f t="shared" si="0"/>
        <v>0.4097724276169265</v>
      </c>
    </row>
    <row r="26" spans="1:7" ht="12.75">
      <c r="A26">
        <v>3454</v>
      </c>
      <c r="B26" t="s">
        <v>114</v>
      </c>
      <c r="C26" s="1">
        <v>240000</v>
      </c>
      <c r="D26" s="1">
        <v>240000</v>
      </c>
      <c r="E26" s="1">
        <v>224260.89</v>
      </c>
      <c r="F26" s="1"/>
      <c r="G26" s="22">
        <f t="shared" si="0"/>
        <v>0.9344203750000001</v>
      </c>
    </row>
    <row r="27" spans="1:7" ht="12.75">
      <c r="A27">
        <v>3455</v>
      </c>
      <c r="B27" t="s">
        <v>115</v>
      </c>
      <c r="C27" s="1">
        <v>30000</v>
      </c>
      <c r="D27" s="1">
        <v>30000</v>
      </c>
      <c r="E27" s="1">
        <v>33717.49</v>
      </c>
      <c r="F27" s="1"/>
      <c r="G27" s="22">
        <f t="shared" si="0"/>
        <v>1.1239163333333333</v>
      </c>
    </row>
    <row r="28" spans="1:7" ht="12.75">
      <c r="A28">
        <v>3490</v>
      </c>
      <c r="B28" t="s">
        <v>225</v>
      </c>
      <c r="C28" s="1">
        <v>0</v>
      </c>
      <c r="D28" s="1">
        <v>0</v>
      </c>
      <c r="E28" s="13">
        <v>3895.63</v>
      </c>
      <c r="F28" s="1"/>
      <c r="G28" s="22">
        <v>0</v>
      </c>
    </row>
    <row r="29" spans="1:7" ht="12.75">
      <c r="A29">
        <v>3497</v>
      </c>
      <c r="B29" t="s">
        <v>231</v>
      </c>
      <c r="C29" s="10">
        <v>0</v>
      </c>
      <c r="D29" s="10">
        <v>0</v>
      </c>
      <c r="E29" s="10">
        <v>0</v>
      </c>
      <c r="F29" s="10"/>
      <c r="G29" s="25">
        <v>0</v>
      </c>
    </row>
    <row r="30" spans="2:7" ht="12.75">
      <c r="B30" s="44" t="s">
        <v>32</v>
      </c>
      <c r="C30" s="45">
        <f>SUM(C22:C29)</f>
        <v>6793800</v>
      </c>
      <c r="D30" s="45">
        <f>SUM(D22:D29)</f>
        <v>6793800</v>
      </c>
      <c r="E30" s="45">
        <f>SUM(E22:E29)</f>
        <v>3147582.6700000004</v>
      </c>
      <c r="F30" s="45"/>
      <c r="G30" s="61">
        <f>SUM(E30/D30)</f>
        <v>0.46330222703052787</v>
      </c>
    </row>
    <row r="31" spans="3:7" ht="12.75">
      <c r="C31" s="1"/>
      <c r="D31" s="1"/>
      <c r="E31" s="1"/>
      <c r="F31" s="1"/>
      <c r="G31" s="22"/>
    </row>
    <row r="32" spans="1:7" ht="12.75">
      <c r="A32">
        <v>3610</v>
      </c>
      <c r="B32" t="s">
        <v>313</v>
      </c>
      <c r="C32" s="1">
        <v>0</v>
      </c>
      <c r="D32" s="1">
        <v>0</v>
      </c>
      <c r="E32" s="1">
        <v>0</v>
      </c>
      <c r="F32" s="1"/>
      <c r="G32" s="22">
        <v>1</v>
      </c>
    </row>
    <row r="33" spans="3:7" ht="12.75">
      <c r="C33" s="1"/>
      <c r="D33" s="1"/>
      <c r="E33" s="1"/>
      <c r="F33" s="1"/>
      <c r="G33" s="22"/>
    </row>
    <row r="34" spans="2:7" ht="12.75">
      <c r="B34" t="s">
        <v>73</v>
      </c>
      <c r="C34" s="1">
        <f>SUM(C14+C19+C30+C32)</f>
        <v>12140070</v>
      </c>
      <c r="D34" s="1">
        <f>SUM(D14+D19+D30+D32)</f>
        <v>12140070</v>
      </c>
      <c r="E34" s="1">
        <f>SUM(E14+E19+E30+E32)</f>
        <v>5664092.67</v>
      </c>
      <c r="F34" s="14"/>
      <c r="G34" s="22">
        <f>SUM(E34/D34)</f>
        <v>0.46656178012153143</v>
      </c>
    </row>
    <row r="35" spans="2:7" ht="12.75">
      <c r="B35" t="s">
        <v>362</v>
      </c>
      <c r="C35" s="10">
        <v>3379735.1</v>
      </c>
      <c r="D35" s="10">
        <v>3379735.1</v>
      </c>
      <c r="E35" s="10">
        <v>3379735.1</v>
      </c>
      <c r="F35" s="10"/>
      <c r="G35" s="25"/>
    </row>
    <row r="36" spans="2:7" ht="13.5" thickBot="1">
      <c r="B36" s="44" t="s">
        <v>3</v>
      </c>
      <c r="C36" s="46">
        <f>SUM(C34:C35)</f>
        <v>15519805.1</v>
      </c>
      <c r="D36" s="46">
        <f>SUM(D34:D35)</f>
        <v>15519805.1</v>
      </c>
      <c r="E36" s="46">
        <f>SUM(E34:E35)</f>
        <v>9043827.77</v>
      </c>
      <c r="F36" s="46"/>
      <c r="G36" s="62">
        <f>SUM(E36/D36)</f>
        <v>0.582728179363541</v>
      </c>
    </row>
    <row r="37" spans="3:7" ht="13.5" thickTop="1">
      <c r="C37" s="1"/>
      <c r="D37" s="1"/>
      <c r="E37" s="1"/>
      <c r="F37" s="1"/>
      <c r="G37" s="7"/>
    </row>
    <row r="38" spans="4:7" ht="12.75">
      <c r="D38" s="1"/>
      <c r="E38" s="1"/>
      <c r="F38" s="1"/>
      <c r="G38" s="7"/>
    </row>
    <row r="39" spans="4:7" ht="12.75">
      <c r="D39" s="1"/>
      <c r="E39" s="1"/>
      <c r="F39" s="1"/>
      <c r="G39" s="7"/>
    </row>
    <row r="40" spans="2:7" ht="12.75">
      <c r="B40" s="44" t="s">
        <v>74</v>
      </c>
      <c r="C40" s="44"/>
      <c r="D40" s="45" t="s">
        <v>75</v>
      </c>
      <c r="E40" s="45" t="s">
        <v>74</v>
      </c>
      <c r="F40" s="45"/>
      <c r="G40" s="60" t="s">
        <v>76</v>
      </c>
    </row>
    <row r="41" spans="4:7" ht="12.75">
      <c r="D41" s="1"/>
      <c r="E41" s="1"/>
      <c r="F41" s="1"/>
      <c r="G41" s="7"/>
    </row>
    <row r="42" spans="2:7" ht="12.75">
      <c r="B42" s="44" t="s">
        <v>116</v>
      </c>
      <c r="D42" s="1"/>
      <c r="E42" s="1"/>
      <c r="F42" s="1"/>
      <c r="G42" s="7"/>
    </row>
    <row r="43" spans="4:7" ht="12.75">
      <c r="D43" s="1" t="s">
        <v>9</v>
      </c>
      <c r="E43" s="1" t="s">
        <v>9</v>
      </c>
      <c r="F43" s="1"/>
      <c r="G43" s="7"/>
    </row>
    <row r="44" spans="2:7" ht="12.75">
      <c r="B44" t="s">
        <v>117</v>
      </c>
      <c r="C44" t="s">
        <v>9</v>
      </c>
      <c r="D44" s="1">
        <v>3813762.7</v>
      </c>
      <c r="E44" s="1">
        <v>2569800.04</v>
      </c>
      <c r="F44" s="1"/>
      <c r="G44" s="7">
        <f aca="true" t="shared" si="1" ref="G44:G50">SUM(E44/D44)</f>
        <v>0.6738227420389842</v>
      </c>
    </row>
    <row r="45" spans="2:7" ht="12.75">
      <c r="B45" t="s">
        <v>118</v>
      </c>
      <c r="D45" s="1">
        <v>1454920.9</v>
      </c>
      <c r="E45" s="1">
        <v>919113.56</v>
      </c>
      <c r="F45" s="1"/>
      <c r="G45" s="7">
        <f t="shared" si="1"/>
        <v>0.6317275117843177</v>
      </c>
    </row>
    <row r="46" spans="2:7" ht="12.75">
      <c r="B46" t="s">
        <v>119</v>
      </c>
      <c r="D46" s="1">
        <v>211891</v>
      </c>
      <c r="E46" s="1">
        <v>130913.21</v>
      </c>
      <c r="F46" s="1"/>
      <c r="G46" s="7">
        <f t="shared" si="1"/>
        <v>0.6178328008268402</v>
      </c>
    </row>
    <row r="47" spans="2:7" ht="12.75">
      <c r="B47" t="s">
        <v>120</v>
      </c>
      <c r="D47" s="1">
        <v>119500</v>
      </c>
      <c r="E47" s="1">
        <v>63091.95</v>
      </c>
      <c r="F47" s="1"/>
      <c r="G47" s="7">
        <f t="shared" si="1"/>
        <v>0.5279661087866109</v>
      </c>
    </row>
    <row r="48" spans="2:7" ht="12.75">
      <c r="B48" t="s">
        <v>121</v>
      </c>
      <c r="D48" s="1">
        <v>5994508.7</v>
      </c>
      <c r="E48" s="1">
        <v>3148537.38</v>
      </c>
      <c r="F48" s="1"/>
      <c r="G48" s="7">
        <f t="shared" si="1"/>
        <v>0.5252369355974076</v>
      </c>
    </row>
    <row r="49" spans="2:7" ht="12.75">
      <c r="B49" t="s">
        <v>122</v>
      </c>
      <c r="D49" s="1">
        <v>422900.78</v>
      </c>
      <c r="E49" s="1">
        <v>171265.33</v>
      </c>
      <c r="F49" s="1"/>
      <c r="G49" s="7">
        <f t="shared" si="1"/>
        <v>0.40497756944312086</v>
      </c>
    </row>
    <row r="50" spans="2:7" ht="12.75">
      <c r="B50" t="s">
        <v>123</v>
      </c>
      <c r="D50" s="10">
        <v>228300</v>
      </c>
      <c r="E50" s="10">
        <v>130315.94</v>
      </c>
      <c r="F50" s="10"/>
      <c r="G50" s="11">
        <f t="shared" si="1"/>
        <v>0.5708100744634254</v>
      </c>
    </row>
    <row r="51" spans="4:7" ht="12.75">
      <c r="D51" s="1" t="s">
        <v>9</v>
      </c>
      <c r="E51" s="1"/>
      <c r="F51" s="1"/>
      <c r="G51" s="7"/>
    </row>
    <row r="52" spans="2:7" ht="12.75">
      <c r="B52" s="44" t="s">
        <v>82</v>
      </c>
      <c r="C52" s="44"/>
      <c r="D52" s="45">
        <f>SUM(D44:D51)</f>
        <v>12245784.08</v>
      </c>
      <c r="E52" s="45">
        <f>SUM(E41:E50)</f>
        <v>7133037.410000001</v>
      </c>
      <c r="F52" s="64"/>
      <c r="G52" s="60">
        <f>SUM(E52/D52)</f>
        <v>0.5824892357566377</v>
      </c>
    </row>
    <row r="53" spans="4:7" ht="12.75">
      <c r="D53" s="1"/>
      <c r="E53" s="1"/>
      <c r="F53" s="1"/>
      <c r="G53" s="7"/>
    </row>
    <row r="54" spans="2:7" ht="12.75">
      <c r="B54" t="s">
        <v>124</v>
      </c>
      <c r="D54" s="17">
        <v>89816.36</v>
      </c>
      <c r="E54" s="17">
        <v>89816.36</v>
      </c>
      <c r="F54" s="1"/>
      <c r="G54" s="7"/>
    </row>
    <row r="55" spans="2:7" ht="12.75">
      <c r="B55" t="s">
        <v>83</v>
      </c>
      <c r="D55" s="12">
        <v>3184204.66</v>
      </c>
      <c r="E55" s="24">
        <f>E36-E52-E54</f>
        <v>1820973.9999999984</v>
      </c>
      <c r="F55" s="12"/>
      <c r="G55" s="15" t="s">
        <v>9</v>
      </c>
    </row>
    <row r="56" spans="4:7" ht="12.75">
      <c r="D56" s="10"/>
      <c r="E56" s="10"/>
      <c r="F56" s="10"/>
      <c r="G56" s="11"/>
    </row>
    <row r="57" spans="2:7" ht="13.5" thickBot="1">
      <c r="B57" s="44" t="s">
        <v>3</v>
      </c>
      <c r="C57" s="44"/>
      <c r="D57" s="46">
        <f>SUM(D52:D56)</f>
        <v>15519805.1</v>
      </c>
      <c r="E57" s="46">
        <f>E52+E54+E55</f>
        <v>9043827.77</v>
      </c>
      <c r="F57" s="46"/>
      <c r="G57" s="62">
        <f>SUM(E57/D57)</f>
        <v>0.582728179363541</v>
      </c>
    </row>
    <row r="58" ht="13.5" thickTop="1"/>
    <row r="59" ht="12.75">
      <c r="D59" s="1"/>
    </row>
  </sheetData>
  <sheetProtection password="E1E0" sheet="1" objects="1" scenarios="1"/>
  <mergeCells count="5">
    <mergeCell ref="B5:G5"/>
    <mergeCell ref="B1:G1"/>
    <mergeCell ref="B2:G2"/>
    <mergeCell ref="B3:G3"/>
    <mergeCell ref="B4:G4"/>
  </mergeCells>
  <printOptions gridLines="1"/>
  <pageMargins left="0.75" right="0.25" top="1" bottom="0.5" header="0.5" footer="0.5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3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107" t="s">
        <v>261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107" t="s">
        <v>273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107" t="s">
        <v>274</v>
      </c>
      <c r="B3" s="94"/>
      <c r="C3" s="94"/>
      <c r="D3" s="94"/>
      <c r="E3" s="94"/>
      <c r="F3" s="94"/>
      <c r="G3" s="94"/>
      <c r="H3" s="94"/>
      <c r="I3" s="94"/>
    </row>
    <row r="4" spans="1:9" ht="15.75">
      <c r="A4" s="107" t="s">
        <v>375</v>
      </c>
      <c r="B4" s="94"/>
      <c r="C4" s="94"/>
      <c r="D4" s="94"/>
      <c r="E4" s="94"/>
      <c r="F4" s="94"/>
      <c r="G4" s="94"/>
      <c r="H4" s="94"/>
      <c r="I4" s="94"/>
    </row>
    <row r="5" spans="1:9" ht="15.75">
      <c r="A5" s="105"/>
      <c r="B5" s="99"/>
      <c r="C5" s="99"/>
      <c r="D5" s="99"/>
      <c r="E5" s="99"/>
      <c r="F5" s="99"/>
      <c r="G5" s="99"/>
      <c r="H5" s="99"/>
      <c r="I5" s="99"/>
    </row>
    <row r="6" spans="1:9" ht="15.75">
      <c r="A6" s="106"/>
      <c r="B6" s="97"/>
      <c r="C6" s="97"/>
      <c r="D6" s="97"/>
      <c r="E6" s="97"/>
      <c r="F6" s="97"/>
      <c r="G6" s="97"/>
      <c r="H6" s="97"/>
      <c r="I6" s="97"/>
    </row>
    <row r="7" spans="1:9" s="2" customFormat="1" ht="12.75">
      <c r="A7" s="40"/>
      <c r="B7" s="41"/>
      <c r="C7" s="42" t="s">
        <v>104</v>
      </c>
      <c r="D7" s="43" t="s">
        <v>105</v>
      </c>
      <c r="E7" s="42" t="s">
        <v>15</v>
      </c>
      <c r="F7" s="42" t="s">
        <v>135</v>
      </c>
      <c r="G7" s="42" t="s">
        <v>97</v>
      </c>
      <c r="H7" s="42" t="s">
        <v>74</v>
      </c>
      <c r="I7" s="41" t="s">
        <v>140</v>
      </c>
    </row>
    <row r="8" spans="1:9" s="2" customFormat="1" ht="12.75">
      <c r="A8" s="40"/>
      <c r="B8" s="41"/>
      <c r="C8" s="42" t="s">
        <v>106</v>
      </c>
      <c r="D8" s="43" t="s">
        <v>19</v>
      </c>
      <c r="E8" s="42" t="s">
        <v>19</v>
      </c>
      <c r="F8" s="42"/>
      <c r="G8" s="42"/>
      <c r="H8" s="42" t="s">
        <v>107</v>
      </c>
      <c r="I8" s="41" t="s">
        <v>101</v>
      </c>
    </row>
    <row r="9" spans="1:9" s="2" customFormat="1" ht="12.75">
      <c r="A9" s="40" t="s">
        <v>138</v>
      </c>
      <c r="B9" s="41"/>
      <c r="C9" s="42"/>
      <c r="D9" s="43" t="s">
        <v>314</v>
      </c>
      <c r="E9" s="42"/>
      <c r="F9" s="42"/>
      <c r="G9" s="42"/>
      <c r="H9" s="42"/>
      <c r="I9" s="41"/>
    </row>
    <row r="10" spans="1:9" ht="13.5" customHeight="1">
      <c r="A10" s="40" t="s">
        <v>139</v>
      </c>
      <c r="B10" s="44" t="s">
        <v>108</v>
      </c>
      <c r="C10" s="45"/>
      <c r="D10" s="36"/>
      <c r="E10" s="45"/>
      <c r="F10" s="45"/>
      <c r="G10" s="45"/>
      <c r="H10" s="45"/>
      <c r="I10" s="44"/>
    </row>
    <row r="11" spans="1:9" ht="12.75">
      <c r="A11" s="18" t="s">
        <v>9</v>
      </c>
      <c r="B11" t="s">
        <v>9</v>
      </c>
      <c r="H11" s="1" t="s">
        <v>9</v>
      </c>
      <c r="I11" s="13"/>
    </row>
    <row r="12" spans="1:9" ht="12.75">
      <c r="A12" s="85">
        <v>4017</v>
      </c>
      <c r="B12" t="s">
        <v>346</v>
      </c>
      <c r="C12" s="1">
        <v>2624214.99</v>
      </c>
      <c r="D12" s="37">
        <v>462840.14</v>
      </c>
      <c r="E12" s="1">
        <v>130780.01</v>
      </c>
      <c r="F12" s="1">
        <v>0</v>
      </c>
      <c r="G12" s="1">
        <v>0</v>
      </c>
      <c r="H12" s="1">
        <v>138924.74</v>
      </c>
      <c r="I12" s="13">
        <f aca="true" t="shared" si="0" ref="I12:I29">SUM(E12-F12-G12-H12)</f>
        <v>-8144.729999999996</v>
      </c>
    </row>
    <row r="13" spans="1:9" ht="12.75">
      <c r="A13" s="85">
        <v>4027</v>
      </c>
      <c r="B13" t="s">
        <v>279</v>
      </c>
      <c r="C13" s="1">
        <v>1009495.2</v>
      </c>
      <c r="D13" s="1">
        <v>108870.61</v>
      </c>
      <c r="E13" s="1">
        <v>52596.26</v>
      </c>
      <c r="F13" s="1">
        <v>0</v>
      </c>
      <c r="G13" s="1">
        <v>0</v>
      </c>
      <c r="H13" s="1">
        <v>52596.26</v>
      </c>
      <c r="I13" s="13">
        <f t="shared" si="0"/>
        <v>0</v>
      </c>
    </row>
    <row r="14" spans="1:9" ht="12.75">
      <c r="A14" s="85">
        <v>4037</v>
      </c>
      <c r="B14" t="s">
        <v>280</v>
      </c>
      <c r="C14" s="1">
        <v>46215.84</v>
      </c>
      <c r="D14" s="37">
        <v>22002.5</v>
      </c>
      <c r="E14" s="1">
        <v>21436.21</v>
      </c>
      <c r="F14" s="1">
        <v>0</v>
      </c>
      <c r="G14" s="1">
        <v>0</v>
      </c>
      <c r="H14" s="1">
        <v>21436.21</v>
      </c>
      <c r="I14" s="13">
        <f t="shared" si="0"/>
        <v>0</v>
      </c>
    </row>
    <row r="15" spans="1:9" ht="12.75">
      <c r="A15" s="85">
        <v>4047</v>
      </c>
      <c r="B15" t="s">
        <v>281</v>
      </c>
      <c r="C15" s="1">
        <v>216339</v>
      </c>
      <c r="D15" s="37">
        <v>55280.15</v>
      </c>
      <c r="E15" s="1">
        <v>51222.3</v>
      </c>
      <c r="F15" s="1">
        <v>0</v>
      </c>
      <c r="G15" s="1">
        <v>0</v>
      </c>
      <c r="H15" s="1">
        <v>51222.3</v>
      </c>
      <c r="I15" s="13">
        <f t="shared" si="0"/>
        <v>0</v>
      </c>
    </row>
    <row r="16" spans="1:9" s="84" customFormat="1" ht="12.75">
      <c r="A16" s="85">
        <v>4057</v>
      </c>
      <c r="B16" t="s">
        <v>236</v>
      </c>
      <c r="C16" s="1">
        <v>49778</v>
      </c>
      <c r="D16" s="37">
        <v>1528.96</v>
      </c>
      <c r="E16" s="1">
        <v>77.5</v>
      </c>
      <c r="F16" s="1">
        <v>0</v>
      </c>
      <c r="G16" s="1">
        <v>0</v>
      </c>
      <c r="H16" s="1">
        <v>77.5</v>
      </c>
      <c r="I16" s="13">
        <f t="shared" si="0"/>
        <v>0</v>
      </c>
    </row>
    <row r="17" spans="1:9" s="84" customFormat="1" ht="12.75">
      <c r="A17" s="86">
        <v>4076</v>
      </c>
      <c r="B17" s="30" t="s">
        <v>259</v>
      </c>
      <c r="C17" s="31">
        <v>0</v>
      </c>
      <c r="D17" s="38">
        <v>7654.3</v>
      </c>
      <c r="E17" s="31">
        <v>8654.3</v>
      </c>
      <c r="F17" s="31">
        <v>0</v>
      </c>
      <c r="G17" s="31">
        <v>0</v>
      </c>
      <c r="H17" s="31">
        <v>433.6</v>
      </c>
      <c r="I17" s="32">
        <f t="shared" si="0"/>
        <v>8220.699999999999</v>
      </c>
    </row>
    <row r="18" spans="1:9" s="84" customFormat="1" ht="12.75">
      <c r="A18" s="85">
        <v>4107</v>
      </c>
      <c r="B18" t="s">
        <v>282</v>
      </c>
      <c r="C18" s="1">
        <v>6605385.38</v>
      </c>
      <c r="D18" s="37">
        <v>3636</v>
      </c>
      <c r="E18" s="1">
        <v>3636</v>
      </c>
      <c r="F18" s="1">
        <v>0</v>
      </c>
      <c r="G18" s="1">
        <v>0</v>
      </c>
      <c r="H18" s="1">
        <v>3636</v>
      </c>
      <c r="I18" s="89">
        <v>0</v>
      </c>
    </row>
    <row r="19" spans="1:9" ht="12.75">
      <c r="A19" s="85">
        <v>4167</v>
      </c>
      <c r="B19" t="s">
        <v>283</v>
      </c>
      <c r="C19" s="1">
        <v>211830.47</v>
      </c>
      <c r="D19" s="37">
        <v>21742.25</v>
      </c>
      <c r="E19" s="1">
        <v>14464.19</v>
      </c>
      <c r="F19" s="1">
        <v>0</v>
      </c>
      <c r="G19" s="1">
        <v>0</v>
      </c>
      <c r="H19" s="1">
        <v>14464.19</v>
      </c>
      <c r="I19" s="13">
        <f t="shared" si="0"/>
        <v>0</v>
      </c>
    </row>
    <row r="20" spans="1:9" s="30" customFormat="1" ht="12.75">
      <c r="A20" s="86">
        <v>4190</v>
      </c>
      <c r="B20" s="30" t="s">
        <v>182</v>
      </c>
      <c r="C20" s="31">
        <v>0</v>
      </c>
      <c r="D20" s="38">
        <v>15623.13</v>
      </c>
      <c r="E20" s="32">
        <v>15623.13</v>
      </c>
      <c r="F20" s="32">
        <v>0</v>
      </c>
      <c r="G20" s="32">
        <v>0</v>
      </c>
      <c r="H20" s="32">
        <v>526.02</v>
      </c>
      <c r="I20" s="32">
        <f t="shared" si="0"/>
        <v>15097.109999999999</v>
      </c>
    </row>
    <row r="21" spans="1:9" s="30" customFormat="1" ht="12.75">
      <c r="A21" s="86">
        <v>4200</v>
      </c>
      <c r="B21" s="30" t="s">
        <v>181</v>
      </c>
      <c r="C21" s="31">
        <v>0</v>
      </c>
      <c r="D21" s="38">
        <v>142860.87</v>
      </c>
      <c r="E21" s="32">
        <v>197991.37</v>
      </c>
      <c r="F21" s="32">
        <v>93.67</v>
      </c>
      <c r="G21" s="32">
        <v>11476.75</v>
      </c>
      <c r="H21" s="32">
        <v>52556.49</v>
      </c>
      <c r="I21" s="32">
        <f t="shared" si="0"/>
        <v>133864.46</v>
      </c>
    </row>
    <row r="22" spans="1:9" s="30" customFormat="1" ht="12.75">
      <c r="A22" s="86">
        <v>4210</v>
      </c>
      <c r="B22" s="30" t="s">
        <v>240</v>
      </c>
      <c r="C22" s="31">
        <v>0</v>
      </c>
      <c r="D22" s="38">
        <v>307600.79</v>
      </c>
      <c r="E22" s="32">
        <v>536646.79</v>
      </c>
      <c r="F22" s="32">
        <v>1280</v>
      </c>
      <c r="G22" s="32">
        <v>36533.84</v>
      </c>
      <c r="H22" s="32">
        <v>273432.16</v>
      </c>
      <c r="I22" s="32">
        <f t="shared" si="0"/>
        <v>225400.7900000001</v>
      </c>
    </row>
    <row r="23" spans="1:9" ht="12.75">
      <c r="A23" s="85">
        <v>4257</v>
      </c>
      <c r="B23" t="s">
        <v>247</v>
      </c>
      <c r="C23" s="1">
        <v>124740.14</v>
      </c>
      <c r="D23" s="37">
        <v>13676.57</v>
      </c>
      <c r="E23" s="1">
        <v>796.01</v>
      </c>
      <c r="F23" s="1">
        <v>0</v>
      </c>
      <c r="G23" s="1">
        <v>0</v>
      </c>
      <c r="H23" s="1">
        <v>796.01</v>
      </c>
      <c r="I23" s="13">
        <f t="shared" si="0"/>
        <v>0</v>
      </c>
    </row>
    <row r="24" spans="1:9" s="30" customFormat="1" ht="12.75">
      <c r="A24" s="86">
        <v>4237</v>
      </c>
      <c r="B24" s="30" t="s">
        <v>286</v>
      </c>
      <c r="C24" s="31">
        <v>341363.75</v>
      </c>
      <c r="D24" s="38">
        <v>64412.05</v>
      </c>
      <c r="E24" s="31">
        <v>64412.05</v>
      </c>
      <c r="F24" s="31">
        <v>0</v>
      </c>
      <c r="G24" s="31">
        <v>1108.75</v>
      </c>
      <c r="H24" s="31">
        <v>54296.06</v>
      </c>
      <c r="I24" s="32">
        <f t="shared" si="0"/>
        <v>9007.240000000005</v>
      </c>
    </row>
    <row r="25" spans="1:9" ht="12.75">
      <c r="A25" s="85">
        <v>4287</v>
      </c>
      <c r="B25" t="s">
        <v>284</v>
      </c>
      <c r="C25" s="1">
        <v>82000</v>
      </c>
      <c r="D25" s="37">
        <v>19614.04</v>
      </c>
      <c r="E25" s="1">
        <v>5265.81</v>
      </c>
      <c r="F25" s="1">
        <v>0</v>
      </c>
      <c r="G25" s="1">
        <v>0</v>
      </c>
      <c r="H25" s="1">
        <v>5265.81</v>
      </c>
      <c r="I25" s="13">
        <f t="shared" si="0"/>
        <v>0</v>
      </c>
    </row>
    <row r="26" spans="1:9" s="18" customFormat="1" ht="12.75">
      <c r="A26" s="85">
        <v>4327</v>
      </c>
      <c r="B26" t="s">
        <v>311</v>
      </c>
      <c r="C26" s="1">
        <v>44550</v>
      </c>
      <c r="D26" s="37">
        <v>44550</v>
      </c>
      <c r="E26" s="1">
        <v>44550</v>
      </c>
      <c r="F26" s="17">
        <v>0</v>
      </c>
      <c r="G26" s="17">
        <v>0</v>
      </c>
      <c r="H26" s="17">
        <v>44550</v>
      </c>
      <c r="I26" s="35">
        <f t="shared" si="0"/>
        <v>0</v>
      </c>
    </row>
    <row r="27" spans="1:9" ht="12.75">
      <c r="A27" s="85">
        <v>4357</v>
      </c>
      <c r="B27" t="s">
        <v>215</v>
      </c>
      <c r="C27" s="1">
        <v>31071</v>
      </c>
      <c r="D27" s="37">
        <v>7272.35</v>
      </c>
      <c r="E27" s="1">
        <v>7272.35</v>
      </c>
      <c r="F27" s="1">
        <v>0</v>
      </c>
      <c r="G27" s="1">
        <v>0</v>
      </c>
      <c r="H27" s="1">
        <v>7272.35</v>
      </c>
      <c r="I27" s="13">
        <f t="shared" si="0"/>
        <v>0</v>
      </c>
    </row>
    <row r="28" spans="1:9" ht="12.75">
      <c r="A28" s="85">
        <v>4367</v>
      </c>
      <c r="B28" t="s">
        <v>285</v>
      </c>
      <c r="C28" s="1">
        <v>74213</v>
      </c>
      <c r="D28" s="37">
        <v>3636.16</v>
      </c>
      <c r="E28" s="1">
        <v>3636.16</v>
      </c>
      <c r="F28" s="1">
        <v>0</v>
      </c>
      <c r="G28" s="1">
        <v>0</v>
      </c>
      <c r="H28" s="1">
        <v>3636.16</v>
      </c>
      <c r="I28" s="13">
        <f t="shared" si="0"/>
        <v>0</v>
      </c>
    </row>
    <row r="29" spans="1:9" ht="12.75">
      <c r="A29" s="86">
        <v>4416</v>
      </c>
      <c r="B29" s="30" t="s">
        <v>248</v>
      </c>
      <c r="C29" s="31">
        <v>6000</v>
      </c>
      <c r="D29" s="38">
        <v>4548.46</v>
      </c>
      <c r="E29" s="31">
        <v>4548.46</v>
      </c>
      <c r="F29" s="31">
        <v>0</v>
      </c>
      <c r="G29" s="31">
        <v>0</v>
      </c>
      <c r="H29" s="31">
        <v>0</v>
      </c>
      <c r="I29" s="32">
        <f t="shared" si="0"/>
        <v>4548.46</v>
      </c>
    </row>
    <row r="30" spans="1:9" ht="12.75">
      <c r="A30" s="85"/>
      <c r="C30" s="12"/>
      <c r="D30" s="39" t="s">
        <v>9</v>
      </c>
      <c r="E30" s="12" t="s">
        <v>9</v>
      </c>
      <c r="F30" s="12" t="s">
        <v>9</v>
      </c>
      <c r="G30" s="12"/>
      <c r="H30" s="12"/>
      <c r="I30" s="13"/>
    </row>
    <row r="31" spans="1:9" ht="12.75">
      <c r="A31" s="85"/>
      <c r="B31" s="44" t="s">
        <v>315</v>
      </c>
      <c r="D31" s="37"/>
      <c r="E31" s="1" t="s">
        <v>9</v>
      </c>
      <c r="F31" s="1" t="s">
        <v>9</v>
      </c>
      <c r="I31" s="13"/>
    </row>
    <row r="32" spans="1:9" ht="12.75">
      <c r="A32" s="85">
        <v>4008</v>
      </c>
      <c r="B32" s="81" t="s">
        <v>367</v>
      </c>
      <c r="C32" s="1">
        <v>507179</v>
      </c>
      <c r="D32" s="37">
        <v>0</v>
      </c>
      <c r="E32" s="1">
        <v>507179</v>
      </c>
      <c r="F32" s="1">
        <v>0</v>
      </c>
      <c r="G32" s="1">
        <v>141748.9</v>
      </c>
      <c r="H32" s="1">
        <v>184340.3</v>
      </c>
      <c r="I32" s="13">
        <f>E32-F32-G32-H32</f>
        <v>181089.8</v>
      </c>
    </row>
    <row r="33" spans="1:9" ht="12.75">
      <c r="A33" s="85">
        <v>4018</v>
      </c>
      <c r="B33" t="s">
        <v>335</v>
      </c>
      <c r="C33" s="1">
        <v>2670000</v>
      </c>
      <c r="D33" s="1">
        <v>2670000</v>
      </c>
      <c r="E33" s="1">
        <v>2151356</v>
      </c>
      <c r="F33" s="1">
        <v>524.5</v>
      </c>
      <c r="G33" s="1">
        <v>27633.24</v>
      </c>
      <c r="H33" s="1">
        <v>1021615.76</v>
      </c>
      <c r="I33" s="35">
        <f aca="true" t="shared" si="1" ref="I33:I50">SUM(E33-F33-G33-H33)</f>
        <v>1101582.4999999998</v>
      </c>
    </row>
    <row r="34" spans="1:9" ht="12.75">
      <c r="A34" s="85">
        <v>4028</v>
      </c>
      <c r="B34" t="s">
        <v>336</v>
      </c>
      <c r="C34" s="1">
        <v>908610</v>
      </c>
      <c r="D34" s="1">
        <v>908610</v>
      </c>
      <c r="E34" s="1">
        <v>908610</v>
      </c>
      <c r="F34" s="1">
        <v>2682</v>
      </c>
      <c r="G34" s="1">
        <v>12697</v>
      </c>
      <c r="H34" s="1">
        <v>441906.95</v>
      </c>
      <c r="I34" s="35">
        <f t="shared" si="1"/>
        <v>451324.05</v>
      </c>
    </row>
    <row r="35" spans="1:9" ht="12.75">
      <c r="A35" s="85">
        <v>4038</v>
      </c>
      <c r="B35" t="s">
        <v>280</v>
      </c>
      <c r="C35" s="1">
        <v>30040.29</v>
      </c>
      <c r="D35" s="37">
        <v>30040.29</v>
      </c>
      <c r="E35" s="1">
        <v>30040.29</v>
      </c>
      <c r="F35" s="1">
        <v>0</v>
      </c>
      <c r="G35" s="1">
        <v>1766.49</v>
      </c>
      <c r="H35" s="1">
        <v>649.2</v>
      </c>
      <c r="I35" s="35">
        <v>27624.6</v>
      </c>
    </row>
    <row r="36" spans="1:9" ht="12.75">
      <c r="A36" s="85">
        <v>4048</v>
      </c>
      <c r="B36" t="s">
        <v>337</v>
      </c>
      <c r="C36" s="1">
        <v>197942</v>
      </c>
      <c r="D36" s="37">
        <v>197942</v>
      </c>
      <c r="E36" s="1">
        <v>197942</v>
      </c>
      <c r="F36" s="1">
        <v>1425</v>
      </c>
      <c r="G36" s="1">
        <v>2129.34</v>
      </c>
      <c r="H36" s="1">
        <v>47583.14</v>
      </c>
      <c r="I36" s="35">
        <f t="shared" si="1"/>
        <v>146804.52000000002</v>
      </c>
    </row>
    <row r="37" spans="1:9" ht="12.75">
      <c r="A37" s="85">
        <v>4058</v>
      </c>
      <c r="B37" t="s">
        <v>338</v>
      </c>
      <c r="C37" s="1">
        <v>54014</v>
      </c>
      <c r="D37" s="37">
        <v>54014</v>
      </c>
      <c r="E37" s="1">
        <v>55465.46</v>
      </c>
      <c r="F37" s="1">
        <v>0</v>
      </c>
      <c r="G37" s="1">
        <v>3000</v>
      </c>
      <c r="H37" s="1">
        <v>38904.75</v>
      </c>
      <c r="I37" s="35">
        <f t="shared" si="1"/>
        <v>13560.71</v>
      </c>
    </row>
    <row r="38" spans="1:9" ht="12.75">
      <c r="A38" s="85">
        <v>4088</v>
      </c>
      <c r="B38" t="s">
        <v>368</v>
      </c>
      <c r="C38" s="1">
        <v>11465</v>
      </c>
      <c r="D38" s="37">
        <v>0</v>
      </c>
      <c r="E38" s="1">
        <v>11465</v>
      </c>
      <c r="F38" s="1">
        <v>0</v>
      </c>
      <c r="G38" s="1">
        <v>0</v>
      </c>
      <c r="H38" s="1">
        <v>11465</v>
      </c>
      <c r="I38" s="35">
        <f t="shared" si="1"/>
        <v>0</v>
      </c>
    </row>
    <row r="39" spans="1:9" ht="12.75">
      <c r="A39" s="85">
        <v>4108</v>
      </c>
      <c r="B39" t="s">
        <v>339</v>
      </c>
      <c r="C39" s="1">
        <v>6893227</v>
      </c>
      <c r="D39" s="37">
        <v>6893227</v>
      </c>
      <c r="E39" s="1">
        <v>6893227</v>
      </c>
      <c r="F39" s="1">
        <v>0</v>
      </c>
      <c r="G39" s="1">
        <v>17509.99</v>
      </c>
      <c r="H39" s="1">
        <v>3735786.07</v>
      </c>
      <c r="I39" s="35">
        <f t="shared" si="1"/>
        <v>3139930.94</v>
      </c>
    </row>
    <row r="40" spans="1:9" ht="12.75">
      <c r="A40" s="85">
        <v>4128</v>
      </c>
      <c r="B40" t="s">
        <v>340</v>
      </c>
      <c r="C40" s="1">
        <v>172242</v>
      </c>
      <c r="D40" s="37">
        <v>172242</v>
      </c>
      <c r="E40" s="1">
        <v>172242</v>
      </c>
      <c r="F40" s="1">
        <v>0</v>
      </c>
      <c r="G40" s="1">
        <v>0</v>
      </c>
      <c r="H40" s="1">
        <v>117518.09</v>
      </c>
      <c r="I40" s="35">
        <f t="shared" si="1"/>
        <v>54723.91</v>
      </c>
    </row>
    <row r="41" spans="1:9" ht="12.75">
      <c r="A41" s="85">
        <v>4158</v>
      </c>
      <c r="B41" t="s">
        <v>365</v>
      </c>
      <c r="C41" s="1">
        <v>0</v>
      </c>
      <c r="D41" s="37">
        <v>0</v>
      </c>
      <c r="E41" s="1">
        <v>67823</v>
      </c>
      <c r="F41" s="1">
        <v>0</v>
      </c>
      <c r="G41" s="1">
        <v>900</v>
      </c>
      <c r="H41" s="1">
        <v>30245.25</v>
      </c>
      <c r="I41" s="35">
        <f t="shared" si="1"/>
        <v>36677.75</v>
      </c>
    </row>
    <row r="42" spans="1:9" ht="12.75">
      <c r="A42" s="85">
        <v>4168</v>
      </c>
      <c r="B42" t="s">
        <v>341</v>
      </c>
      <c r="C42" s="1">
        <v>220837.28</v>
      </c>
      <c r="D42" s="37">
        <v>220837.28</v>
      </c>
      <c r="E42" s="1">
        <v>220837.28</v>
      </c>
      <c r="F42" s="1">
        <v>726</v>
      </c>
      <c r="G42" s="1">
        <v>16830.35</v>
      </c>
      <c r="H42" s="1">
        <v>118702.51</v>
      </c>
      <c r="I42" s="35">
        <f t="shared" si="1"/>
        <v>84578.42</v>
      </c>
    </row>
    <row r="43" spans="1:9" ht="12.75">
      <c r="A43" s="85">
        <v>4228</v>
      </c>
      <c r="B43" t="s">
        <v>342</v>
      </c>
      <c r="C43" s="1">
        <v>23937.07</v>
      </c>
      <c r="D43" s="37">
        <v>23937.07</v>
      </c>
      <c r="E43" s="1">
        <v>25427.64</v>
      </c>
      <c r="F43" s="1">
        <v>0</v>
      </c>
      <c r="G43" s="1">
        <v>8134.94</v>
      </c>
      <c r="H43" s="1">
        <v>11560.76</v>
      </c>
      <c r="I43" s="35">
        <f t="shared" si="1"/>
        <v>5731.9400000000005</v>
      </c>
    </row>
    <row r="44" spans="1:9" ht="12.75">
      <c r="A44" s="86">
        <v>4238</v>
      </c>
      <c r="B44" s="30" t="s">
        <v>286</v>
      </c>
      <c r="C44" s="31">
        <v>332191.88</v>
      </c>
      <c r="D44" s="31">
        <v>332191.88</v>
      </c>
      <c r="E44" s="31">
        <v>332191.88</v>
      </c>
      <c r="F44" s="31">
        <v>0</v>
      </c>
      <c r="G44" s="31">
        <v>65687.5</v>
      </c>
      <c r="H44" s="31">
        <v>145196.43</v>
      </c>
      <c r="I44" s="32">
        <f t="shared" si="1"/>
        <v>121307.95000000001</v>
      </c>
    </row>
    <row r="45" spans="1:9" ht="12.75">
      <c r="A45" s="85">
        <v>4258</v>
      </c>
      <c r="B45" t="s">
        <v>343</v>
      </c>
      <c r="C45" s="1">
        <v>95783</v>
      </c>
      <c r="D45" s="37">
        <v>95783</v>
      </c>
      <c r="E45" s="1">
        <v>108663.56</v>
      </c>
      <c r="F45" s="1">
        <v>0</v>
      </c>
      <c r="G45" s="1">
        <v>33470</v>
      </c>
      <c r="H45" s="1">
        <v>47973.79</v>
      </c>
      <c r="I45" s="35">
        <f t="shared" si="1"/>
        <v>27219.769999999997</v>
      </c>
    </row>
    <row r="46" spans="1:9" ht="12.75">
      <c r="A46" s="85">
        <v>4288</v>
      </c>
      <c r="B46" t="s">
        <v>344</v>
      </c>
      <c r="C46" s="1">
        <v>66380</v>
      </c>
      <c r="D46" s="37">
        <v>66380</v>
      </c>
      <c r="E46" s="1">
        <v>82000</v>
      </c>
      <c r="F46" s="1">
        <v>0</v>
      </c>
      <c r="G46" s="1">
        <v>14340.21</v>
      </c>
      <c r="H46" s="1">
        <v>29353.05</v>
      </c>
      <c r="I46" s="35">
        <f>E46-F46-G46-H46</f>
        <v>38306.740000000005</v>
      </c>
    </row>
    <row r="47" spans="1:9" ht="12.75">
      <c r="A47" s="85">
        <v>4358</v>
      </c>
      <c r="B47" t="s">
        <v>215</v>
      </c>
      <c r="C47" s="1">
        <v>80518</v>
      </c>
      <c r="D47" s="37">
        <v>80518</v>
      </c>
      <c r="E47" s="1">
        <v>80518</v>
      </c>
      <c r="F47" s="1">
        <v>40</v>
      </c>
      <c r="G47" s="1">
        <v>1.23</v>
      </c>
      <c r="H47" s="1">
        <v>53596.04</v>
      </c>
      <c r="I47" s="35">
        <f t="shared" si="1"/>
        <v>26880.730000000003</v>
      </c>
    </row>
    <row r="48" spans="1:9" ht="12.75">
      <c r="A48" s="85">
        <v>4368</v>
      </c>
      <c r="B48" t="s">
        <v>345</v>
      </c>
      <c r="C48" s="1">
        <v>24766</v>
      </c>
      <c r="D48" s="37">
        <v>24766</v>
      </c>
      <c r="E48" s="1">
        <v>24766</v>
      </c>
      <c r="F48" s="1">
        <v>0</v>
      </c>
      <c r="G48" s="1">
        <v>0</v>
      </c>
      <c r="H48" s="1">
        <v>19036.18</v>
      </c>
      <c r="I48" s="35">
        <f t="shared" si="1"/>
        <v>5729.82</v>
      </c>
    </row>
    <row r="49" spans="1:9" ht="12.75">
      <c r="A49" s="86">
        <v>4408</v>
      </c>
      <c r="B49" s="30" t="s">
        <v>347</v>
      </c>
      <c r="C49" s="31">
        <v>37917</v>
      </c>
      <c r="D49" s="38">
        <v>37917</v>
      </c>
      <c r="E49" s="31">
        <v>37917</v>
      </c>
      <c r="F49" s="31">
        <v>0</v>
      </c>
      <c r="G49" s="31">
        <v>360.9</v>
      </c>
      <c r="H49" s="31">
        <v>5662.49</v>
      </c>
      <c r="I49" s="32">
        <f t="shared" si="1"/>
        <v>31893.61</v>
      </c>
    </row>
    <row r="50" spans="1:9" ht="12.75">
      <c r="A50" s="86">
        <v>4598</v>
      </c>
      <c r="B50" s="30" t="s">
        <v>348</v>
      </c>
      <c r="C50" s="31">
        <v>50000</v>
      </c>
      <c r="D50" s="31">
        <v>50000</v>
      </c>
      <c r="E50" s="31">
        <v>50000</v>
      </c>
      <c r="F50" s="31">
        <v>0</v>
      </c>
      <c r="G50" s="31">
        <v>0</v>
      </c>
      <c r="H50" s="31">
        <v>26069.39</v>
      </c>
      <c r="I50" s="32">
        <f t="shared" si="1"/>
        <v>23930.61</v>
      </c>
    </row>
    <row r="51" spans="1:9" ht="12.75">
      <c r="A51" s="85"/>
      <c r="I51" s="35" t="s">
        <v>9</v>
      </c>
    </row>
    <row r="52" spans="2:9" ht="13.5" thickBot="1">
      <c r="B52" s="44" t="s">
        <v>109</v>
      </c>
      <c r="C52" s="46">
        <f>SUM(C11:C50)</f>
        <v>23844246.290000003</v>
      </c>
      <c r="D52" s="46">
        <f>SUM(D11:D50)</f>
        <v>13165754.850000001</v>
      </c>
      <c r="E52" s="46">
        <f>SUM(E12:E50)</f>
        <v>13121280.010000002</v>
      </c>
      <c r="F52" s="46">
        <f>SUM(F11:F50)</f>
        <v>6771.17</v>
      </c>
      <c r="G52" s="46">
        <f>SUM(G12:G50)</f>
        <v>395329.43</v>
      </c>
      <c r="H52" s="46">
        <f>SUM(H12:H50)</f>
        <v>6812287.009999999</v>
      </c>
      <c r="I52" s="54">
        <f>SUM(E52-F52-G52-H52)</f>
        <v>5906892.400000003</v>
      </c>
    </row>
    <row r="53" ht="13.5" thickTop="1"/>
    <row r="54" spans="3:9" ht="12.75">
      <c r="C54" s="13"/>
      <c r="D54" s="13"/>
      <c r="E54" s="35" t="s">
        <v>9</v>
      </c>
      <c r="F54" s="13"/>
      <c r="G54" s="13"/>
      <c r="H54" s="13"/>
      <c r="I54" s="13" t="s">
        <v>9</v>
      </c>
    </row>
    <row r="55" spans="3:9" ht="12.75">
      <c r="C55" s="13"/>
      <c r="D55" s="35"/>
      <c r="E55" s="13"/>
      <c r="F55" s="13"/>
      <c r="G55" s="13"/>
      <c r="H55" s="13"/>
      <c r="I55" s="13"/>
    </row>
    <row r="56" spans="3:9" ht="12.75">
      <c r="C56" s="13"/>
      <c r="D56" s="35"/>
      <c r="E56" s="13"/>
      <c r="F56" s="13"/>
      <c r="G56" s="13"/>
      <c r="H56" s="13"/>
      <c r="I56" s="13"/>
    </row>
    <row r="57" spans="3:9" ht="12.75">
      <c r="C57" s="13"/>
      <c r="D57" s="35"/>
      <c r="E57" s="13"/>
      <c r="F57" s="13"/>
      <c r="G57" s="13"/>
      <c r="H57" s="13"/>
      <c r="I57" s="13"/>
    </row>
    <row r="58" spans="3:9" ht="12.75">
      <c r="C58" s="13"/>
      <c r="D58" s="35"/>
      <c r="E58" s="13"/>
      <c r="F58" s="13"/>
      <c r="G58" s="13"/>
      <c r="H58" s="13"/>
      <c r="I58" s="13"/>
    </row>
    <row r="59" spans="3:9" ht="12.75">
      <c r="C59" s="13"/>
      <c r="D59" s="35"/>
      <c r="E59" s="13"/>
      <c r="F59" s="13"/>
      <c r="G59" s="13"/>
      <c r="H59" s="13"/>
      <c r="I59" s="13"/>
    </row>
    <row r="60" spans="3:9" ht="12.75">
      <c r="C60" s="13"/>
      <c r="D60" s="35"/>
      <c r="E60" s="13"/>
      <c r="F60" s="13"/>
      <c r="G60" s="13"/>
      <c r="H60" s="13"/>
      <c r="I60" s="13"/>
    </row>
    <row r="61" spans="3:9" ht="12.75">
      <c r="C61" s="13"/>
      <c r="D61" s="35"/>
      <c r="E61" s="13"/>
      <c r="F61" s="13"/>
      <c r="G61" s="13"/>
      <c r="H61" s="13"/>
      <c r="I61" s="13"/>
    </row>
    <row r="62" spans="3:9" ht="12.75">
      <c r="C62" s="13"/>
      <c r="D62" s="35"/>
      <c r="E62" s="13"/>
      <c r="F62" s="13"/>
      <c r="G62" s="13"/>
      <c r="H62" s="13"/>
      <c r="I62" s="13"/>
    </row>
    <row r="63" spans="3:9" ht="12.75">
      <c r="C63" s="13"/>
      <c r="D63" s="35"/>
      <c r="E63" s="13"/>
      <c r="F63" s="13"/>
      <c r="G63" s="13"/>
      <c r="H63" s="13"/>
      <c r="I63" s="13"/>
    </row>
    <row r="64" spans="3:9" ht="12.75">
      <c r="C64" s="13"/>
      <c r="D64" s="35"/>
      <c r="E64" s="13"/>
      <c r="F64" s="13"/>
      <c r="G64" s="13"/>
      <c r="H64" s="13"/>
      <c r="I64" s="13"/>
    </row>
    <row r="65" spans="3:9" ht="12.75">
      <c r="C65" s="13"/>
      <c r="D65" s="35"/>
      <c r="E65" s="13"/>
      <c r="F65" s="13"/>
      <c r="G65" s="13"/>
      <c r="H65" s="13"/>
      <c r="I65" s="13"/>
    </row>
    <row r="66" spans="3:9" ht="12.75">
      <c r="C66" s="13"/>
      <c r="D66" s="35"/>
      <c r="E66" s="13"/>
      <c r="F66" s="13"/>
      <c r="G66" s="13"/>
      <c r="H66" s="13"/>
      <c r="I66" s="13"/>
    </row>
    <row r="67" spans="3:9" ht="12.75">
      <c r="C67" s="13"/>
      <c r="D67" s="35"/>
      <c r="E67" s="13"/>
      <c r="F67" s="13"/>
      <c r="G67" s="13"/>
      <c r="H67" s="13"/>
      <c r="I67" s="13"/>
    </row>
    <row r="68" spans="3:9" ht="12.75">
      <c r="C68" s="13"/>
      <c r="D68" s="35"/>
      <c r="E68" s="13"/>
      <c r="F68" s="13"/>
      <c r="G68" s="13"/>
      <c r="H68" s="13"/>
      <c r="I68" s="13"/>
    </row>
    <row r="69" spans="3:9" ht="12.75">
      <c r="C69" s="13"/>
      <c r="D69" s="35"/>
      <c r="E69" s="13"/>
      <c r="F69" s="13"/>
      <c r="G69" s="13"/>
      <c r="H69" s="13"/>
      <c r="I69" s="13"/>
    </row>
    <row r="70" spans="3:9" ht="12.75">
      <c r="C70" s="13"/>
      <c r="D70" s="35"/>
      <c r="E70" s="13"/>
      <c r="F70" s="13"/>
      <c r="G70" s="13"/>
      <c r="H70" s="13"/>
      <c r="I70" s="13"/>
    </row>
    <row r="71" spans="3:9" ht="12.75">
      <c r="C71" s="13"/>
      <c r="D71" s="35"/>
      <c r="E71" s="13"/>
      <c r="F71" s="13"/>
      <c r="G71" s="13"/>
      <c r="H71" s="13"/>
      <c r="I71" s="13"/>
    </row>
    <row r="72" spans="3:9" ht="12.75">
      <c r="C72" s="13"/>
      <c r="D72" s="35"/>
      <c r="E72" s="13"/>
      <c r="F72" s="13"/>
      <c r="G72" s="13"/>
      <c r="H72" s="13"/>
      <c r="I72" s="13"/>
    </row>
    <row r="73" spans="3:9" ht="12.75">
      <c r="C73" s="13"/>
      <c r="D73" s="35"/>
      <c r="E73" s="13"/>
      <c r="F73" s="13"/>
      <c r="G73" s="13"/>
      <c r="H73" s="13"/>
      <c r="I73" s="13"/>
    </row>
    <row r="74" spans="3:9" ht="12.75">
      <c r="C74" s="13"/>
      <c r="D74" s="35"/>
      <c r="E74" s="13"/>
      <c r="F74" s="13"/>
      <c r="G74" s="13"/>
      <c r="H74" s="13"/>
      <c r="I74" s="13"/>
    </row>
    <row r="75" spans="3:9" ht="12.75">
      <c r="C75" s="13"/>
      <c r="D75" s="35"/>
      <c r="E75" s="13"/>
      <c r="F75" s="13"/>
      <c r="G75" s="13"/>
      <c r="H75" s="13"/>
      <c r="I75" s="13"/>
    </row>
    <row r="76" spans="3:9" ht="12.75">
      <c r="C76" s="13"/>
      <c r="D76" s="35"/>
      <c r="E76" s="13"/>
      <c r="F76" s="13"/>
      <c r="G76" s="13"/>
      <c r="H76" s="13"/>
      <c r="I76" s="13"/>
    </row>
    <row r="77" spans="3:9" ht="12.75">
      <c r="C77" s="13"/>
      <c r="D77" s="35"/>
      <c r="E77" s="13"/>
      <c r="F77" s="13"/>
      <c r="G77" s="13"/>
      <c r="H77" s="13"/>
      <c r="I77" s="13"/>
    </row>
    <row r="78" spans="3:9" ht="12.75">
      <c r="C78" s="13"/>
      <c r="D78" s="35"/>
      <c r="E78" s="13"/>
      <c r="F78" s="13"/>
      <c r="G78" s="13"/>
      <c r="H78" s="13"/>
      <c r="I78" s="13"/>
    </row>
    <row r="79" spans="3:9" ht="12.75">
      <c r="C79" s="13"/>
      <c r="D79" s="35"/>
      <c r="E79" s="13"/>
      <c r="F79" s="13"/>
      <c r="G79" s="13"/>
      <c r="H79" s="13"/>
      <c r="I79" s="13"/>
    </row>
    <row r="80" spans="3:9" ht="12.75">
      <c r="C80" s="13"/>
      <c r="D80" s="35"/>
      <c r="E80" s="13"/>
      <c r="F80" s="13"/>
      <c r="G80" s="13"/>
      <c r="H80" s="13"/>
      <c r="I80" s="13"/>
    </row>
    <row r="81" spans="3:9" ht="12.75">
      <c r="C81" s="13"/>
      <c r="D81" s="35"/>
      <c r="E81" s="13"/>
      <c r="F81" s="13"/>
      <c r="G81" s="13"/>
      <c r="H81" s="13"/>
      <c r="I81" s="13"/>
    </row>
    <row r="82" spans="3:9" ht="12.75">
      <c r="C82" s="13"/>
      <c r="D82" s="35"/>
      <c r="E82" s="13"/>
      <c r="F82" s="13"/>
      <c r="G82" s="13"/>
      <c r="H82" s="13"/>
      <c r="I82" s="13"/>
    </row>
    <row r="83" spans="3:9" ht="12.75">
      <c r="C83" s="13"/>
      <c r="D83" s="35"/>
      <c r="E83" s="13"/>
      <c r="F83" s="13"/>
      <c r="G83" s="13"/>
      <c r="H83" s="13"/>
      <c r="I83" s="13"/>
    </row>
    <row r="84" spans="3:9" ht="12.75">
      <c r="C84" s="13"/>
      <c r="D84" s="35"/>
      <c r="E84" s="13"/>
      <c r="F84" s="13"/>
      <c r="G84" s="13"/>
      <c r="H84" s="13"/>
      <c r="I84" s="13"/>
    </row>
    <row r="85" spans="3:9" ht="12.75">
      <c r="C85" s="13"/>
      <c r="D85" s="35"/>
      <c r="E85" s="13"/>
      <c r="F85" s="13"/>
      <c r="G85" s="13"/>
      <c r="H85" s="13"/>
      <c r="I85" s="13"/>
    </row>
    <row r="86" spans="3:9" ht="12.75">
      <c r="C86" s="13"/>
      <c r="D86" s="35"/>
      <c r="E86" s="13"/>
      <c r="F86" s="13"/>
      <c r="G86" s="13"/>
      <c r="H86" s="13"/>
      <c r="I86" s="13"/>
    </row>
    <row r="87" spans="3:9" ht="12.75">
      <c r="C87" s="13"/>
      <c r="D87" s="35"/>
      <c r="E87" s="13"/>
      <c r="F87" s="13"/>
      <c r="G87" s="13"/>
      <c r="H87" s="13"/>
      <c r="I87" s="13"/>
    </row>
    <row r="88" spans="3:9" ht="12.75">
      <c r="C88" s="13"/>
      <c r="D88" s="35"/>
      <c r="E88" s="13"/>
      <c r="F88" s="13"/>
      <c r="G88" s="13"/>
      <c r="H88" s="13"/>
      <c r="I88" s="13"/>
    </row>
    <row r="89" spans="3:9" ht="12.75">
      <c r="C89" s="13"/>
      <c r="D89" s="35"/>
      <c r="E89" s="13"/>
      <c r="F89" s="13"/>
      <c r="G89" s="13"/>
      <c r="H89" s="13"/>
      <c r="I89" s="13"/>
    </row>
    <row r="90" spans="3:9" ht="12.75">
      <c r="C90" s="13"/>
      <c r="D90" s="35"/>
      <c r="E90" s="13"/>
      <c r="F90" s="13"/>
      <c r="G90" s="13"/>
      <c r="H90" s="13"/>
      <c r="I90" s="13"/>
    </row>
    <row r="91" spans="3:9" ht="12.75">
      <c r="C91" s="13"/>
      <c r="D91" s="35"/>
      <c r="E91" s="13"/>
      <c r="F91" s="13"/>
      <c r="G91" s="13"/>
      <c r="H91" s="13"/>
      <c r="I91" s="13"/>
    </row>
    <row r="92" spans="3:9" ht="12.75">
      <c r="C92" s="13"/>
      <c r="D92" s="35"/>
      <c r="E92" s="13"/>
      <c r="F92" s="13"/>
      <c r="G92" s="13"/>
      <c r="H92" s="13"/>
      <c r="I92" s="13"/>
    </row>
    <row r="93" spans="3:9" ht="12.75">
      <c r="C93" s="13"/>
      <c r="D93" s="35"/>
      <c r="E93" s="13"/>
      <c r="F93" s="13"/>
      <c r="G93" s="13"/>
      <c r="H93" s="13"/>
      <c r="I93" s="13"/>
    </row>
    <row r="94" spans="3:9" ht="12.75">
      <c r="C94" s="13"/>
      <c r="D94" s="35"/>
      <c r="E94" s="13"/>
      <c r="F94" s="13"/>
      <c r="G94" s="13"/>
      <c r="H94" s="13"/>
      <c r="I94" s="13"/>
    </row>
    <row r="95" spans="3:9" ht="12.75">
      <c r="C95" s="13"/>
      <c r="D95" s="35"/>
      <c r="E95" s="13"/>
      <c r="F95" s="13"/>
      <c r="G95" s="13"/>
      <c r="H95" s="13"/>
      <c r="I95" s="13"/>
    </row>
    <row r="96" spans="3:9" ht="12.75">
      <c r="C96" s="13"/>
      <c r="D96" s="35"/>
      <c r="E96" s="13"/>
      <c r="F96" s="13"/>
      <c r="G96" s="13"/>
      <c r="H96" s="13"/>
      <c r="I96" s="13"/>
    </row>
    <row r="97" spans="3:9" ht="12.75">
      <c r="C97" s="13"/>
      <c r="D97" s="35"/>
      <c r="E97" s="13"/>
      <c r="F97" s="13"/>
      <c r="G97" s="13"/>
      <c r="H97" s="13"/>
      <c r="I97" s="13"/>
    </row>
    <row r="98" spans="3:9" ht="12.75">
      <c r="C98" s="13"/>
      <c r="D98" s="35"/>
      <c r="E98" s="13"/>
      <c r="F98" s="13"/>
      <c r="G98" s="13"/>
      <c r="H98" s="13"/>
      <c r="I98" s="13"/>
    </row>
    <row r="99" spans="3:9" ht="12.75">
      <c r="C99" s="13"/>
      <c r="D99" s="35"/>
      <c r="E99" s="13"/>
      <c r="F99" s="13"/>
      <c r="G99" s="13"/>
      <c r="H99" s="13"/>
      <c r="I99" s="13"/>
    </row>
    <row r="100" spans="3:9" ht="12.75">
      <c r="C100" s="13"/>
      <c r="D100" s="35"/>
      <c r="E100" s="13"/>
      <c r="F100" s="13"/>
      <c r="G100" s="13"/>
      <c r="H100" s="13"/>
      <c r="I100" s="13"/>
    </row>
    <row r="101" spans="3:9" ht="12.75">
      <c r="C101" s="13"/>
      <c r="D101" s="35"/>
      <c r="E101" s="13"/>
      <c r="F101" s="13"/>
      <c r="G101" s="13"/>
      <c r="H101" s="13"/>
      <c r="I101" s="13"/>
    </row>
    <row r="102" spans="3:9" ht="12.75">
      <c r="C102" s="13"/>
      <c r="D102" s="35"/>
      <c r="E102" s="13"/>
      <c r="F102" s="13"/>
      <c r="G102" s="13"/>
      <c r="H102" s="13"/>
      <c r="I102" s="13"/>
    </row>
    <row r="103" spans="3:9" ht="12.75">
      <c r="C103" s="13"/>
      <c r="D103" s="35"/>
      <c r="E103" s="13"/>
      <c r="F103" s="13"/>
      <c r="G103" s="13"/>
      <c r="H103" s="13"/>
      <c r="I103" s="13"/>
    </row>
    <row r="104" spans="3:9" ht="12.75">
      <c r="C104" s="13"/>
      <c r="D104" s="35"/>
      <c r="E104" s="13"/>
      <c r="F104" s="13"/>
      <c r="G104" s="13"/>
      <c r="H104" s="13"/>
      <c r="I104" s="13"/>
    </row>
    <row r="105" spans="3:9" ht="12.75">
      <c r="C105" s="13"/>
      <c r="D105" s="35"/>
      <c r="E105" s="13"/>
      <c r="F105" s="13"/>
      <c r="G105" s="13"/>
      <c r="H105" s="13"/>
      <c r="I105" s="13"/>
    </row>
    <row r="106" spans="3:9" ht="12.75">
      <c r="C106" s="13"/>
      <c r="D106" s="35"/>
      <c r="E106" s="13"/>
      <c r="F106" s="13"/>
      <c r="G106" s="13"/>
      <c r="H106" s="13"/>
      <c r="I106" s="13"/>
    </row>
    <row r="107" spans="3:9" ht="12.75">
      <c r="C107" s="13"/>
      <c r="D107" s="35"/>
      <c r="E107" s="13"/>
      <c r="F107" s="13"/>
      <c r="G107" s="13"/>
      <c r="H107" s="13"/>
      <c r="I107" s="13"/>
    </row>
    <row r="108" spans="3:9" ht="12.75">
      <c r="C108" s="13"/>
      <c r="D108" s="35"/>
      <c r="E108" s="13"/>
      <c r="F108" s="13"/>
      <c r="G108" s="13"/>
      <c r="H108" s="13"/>
      <c r="I108" s="13"/>
    </row>
    <row r="109" spans="3:9" ht="12.75">
      <c r="C109" s="13"/>
      <c r="D109" s="35"/>
      <c r="E109" s="13"/>
      <c r="F109" s="13"/>
      <c r="G109" s="13"/>
      <c r="H109" s="13"/>
      <c r="I109" s="13"/>
    </row>
    <row r="110" spans="3:9" ht="12.75">
      <c r="C110" s="13"/>
      <c r="D110" s="35"/>
      <c r="E110" s="13"/>
      <c r="F110" s="13"/>
      <c r="G110" s="13"/>
      <c r="H110" s="13"/>
      <c r="I110" s="13"/>
    </row>
    <row r="111" spans="3:9" ht="12.75">
      <c r="C111" s="13"/>
      <c r="D111" s="35"/>
      <c r="E111" s="13"/>
      <c r="F111" s="13"/>
      <c r="G111" s="13"/>
      <c r="H111" s="13"/>
      <c r="I111" s="13"/>
    </row>
    <row r="112" spans="3:9" ht="12.75">
      <c r="C112" s="13"/>
      <c r="D112" s="35"/>
      <c r="E112" s="13"/>
      <c r="F112" s="13"/>
      <c r="G112" s="13"/>
      <c r="H112" s="13"/>
      <c r="I112" s="13"/>
    </row>
    <row r="113" spans="3:9" ht="12.75">
      <c r="C113" s="13"/>
      <c r="D113" s="35"/>
      <c r="E113" s="13"/>
      <c r="F113" s="13"/>
      <c r="G113" s="13"/>
      <c r="H113" s="13"/>
      <c r="I113" s="13"/>
    </row>
    <row r="114" spans="3:9" ht="12.75">
      <c r="C114" s="13"/>
      <c r="D114" s="35"/>
      <c r="E114" s="13"/>
      <c r="F114" s="13"/>
      <c r="G114" s="13"/>
      <c r="H114" s="13"/>
      <c r="I114" s="13"/>
    </row>
    <row r="115" spans="3:9" ht="12.75">
      <c r="C115" s="13"/>
      <c r="D115" s="35"/>
      <c r="E115" s="13"/>
      <c r="F115" s="13"/>
      <c r="G115" s="13"/>
      <c r="H115" s="13"/>
      <c r="I115" s="13"/>
    </row>
    <row r="116" spans="3:9" ht="12.75">
      <c r="C116" s="13"/>
      <c r="D116" s="35"/>
      <c r="E116" s="13"/>
      <c r="F116" s="13"/>
      <c r="G116" s="13"/>
      <c r="H116" s="13"/>
      <c r="I116" s="13"/>
    </row>
    <row r="117" spans="3:9" ht="12.75">
      <c r="C117" s="13"/>
      <c r="D117" s="35"/>
      <c r="E117" s="13"/>
      <c r="F117" s="13"/>
      <c r="G117" s="13"/>
      <c r="H117" s="13"/>
      <c r="I117" s="13"/>
    </row>
    <row r="118" spans="3:9" ht="12.75">
      <c r="C118" s="13"/>
      <c r="D118" s="35"/>
      <c r="E118" s="13"/>
      <c r="F118" s="13"/>
      <c r="G118" s="13"/>
      <c r="H118" s="13"/>
      <c r="I118" s="13"/>
    </row>
    <row r="119" spans="3:9" ht="12.75">
      <c r="C119" s="13"/>
      <c r="D119" s="35"/>
      <c r="E119" s="13"/>
      <c r="F119" s="13"/>
      <c r="G119" s="13"/>
      <c r="H119" s="13"/>
      <c r="I119" s="13"/>
    </row>
    <row r="120" spans="3:9" ht="12.75">
      <c r="C120" s="13"/>
      <c r="D120" s="35"/>
      <c r="E120" s="13"/>
      <c r="F120" s="13"/>
      <c r="G120" s="13"/>
      <c r="H120" s="13"/>
      <c r="I120" s="13"/>
    </row>
    <row r="121" spans="3:9" ht="12.75">
      <c r="C121" s="13"/>
      <c r="D121" s="35"/>
      <c r="E121" s="13"/>
      <c r="F121" s="13"/>
      <c r="G121" s="13"/>
      <c r="H121" s="13"/>
      <c r="I121" s="13"/>
    </row>
    <row r="122" spans="3:9" ht="12.75">
      <c r="C122" s="13"/>
      <c r="D122" s="35"/>
      <c r="E122" s="13"/>
      <c r="F122" s="13"/>
      <c r="G122" s="13"/>
      <c r="H122" s="13"/>
      <c r="I122" s="13"/>
    </row>
    <row r="123" spans="3:9" ht="12.75">
      <c r="C123" s="13"/>
      <c r="D123" s="35"/>
      <c r="E123" s="13"/>
      <c r="F123" s="13"/>
      <c r="G123" s="13"/>
      <c r="H123" s="13"/>
      <c r="I123" s="13"/>
    </row>
    <row r="124" spans="3:9" ht="12.75">
      <c r="C124" s="13"/>
      <c r="D124" s="35"/>
      <c r="E124" s="13"/>
      <c r="F124" s="13"/>
      <c r="G124" s="13"/>
      <c r="H124" s="13"/>
      <c r="I124" s="13"/>
    </row>
    <row r="125" spans="3:9" ht="12.75">
      <c r="C125" s="13"/>
      <c r="D125" s="35"/>
      <c r="E125" s="13"/>
      <c r="F125" s="13"/>
      <c r="G125" s="13"/>
      <c r="H125" s="13"/>
      <c r="I125" s="13"/>
    </row>
    <row r="126" spans="3:9" ht="12.75">
      <c r="C126" s="13"/>
      <c r="D126" s="35"/>
      <c r="E126" s="13"/>
      <c r="F126" s="13"/>
      <c r="G126" s="13"/>
      <c r="H126" s="13"/>
      <c r="I126" s="13"/>
    </row>
    <row r="127" spans="3:9" ht="12.75">
      <c r="C127" s="13"/>
      <c r="D127" s="35"/>
      <c r="E127" s="13"/>
      <c r="F127" s="13"/>
      <c r="G127" s="13"/>
      <c r="H127" s="13"/>
      <c r="I127" s="13"/>
    </row>
    <row r="128" spans="3:9" ht="12.75">
      <c r="C128" s="13"/>
      <c r="D128" s="35"/>
      <c r="E128" s="13"/>
      <c r="F128" s="13"/>
      <c r="G128" s="13"/>
      <c r="H128" s="13"/>
      <c r="I128" s="13"/>
    </row>
    <row r="129" spans="3:9" ht="12.75">
      <c r="C129" s="13"/>
      <c r="D129" s="35"/>
      <c r="E129" s="13"/>
      <c r="F129" s="13"/>
      <c r="G129" s="13"/>
      <c r="H129" s="13"/>
      <c r="I129" s="13"/>
    </row>
    <row r="130" spans="3:9" ht="12.75">
      <c r="C130" s="13"/>
      <c r="D130" s="35"/>
      <c r="E130" s="13"/>
      <c r="F130" s="13"/>
      <c r="G130" s="13"/>
      <c r="H130" s="13"/>
      <c r="I130" s="13"/>
    </row>
    <row r="131" spans="3:9" ht="12.75">
      <c r="C131" s="13"/>
      <c r="D131" s="35"/>
      <c r="E131" s="13"/>
      <c r="F131" s="13"/>
      <c r="G131" s="13"/>
      <c r="H131" s="13"/>
      <c r="I131" s="13"/>
    </row>
    <row r="132" spans="3:9" ht="12.75">
      <c r="C132" s="13"/>
      <c r="D132" s="35"/>
      <c r="E132" s="13"/>
      <c r="F132" s="13"/>
      <c r="G132" s="13"/>
      <c r="H132" s="13"/>
      <c r="I132" s="13"/>
    </row>
    <row r="133" spans="3:9" ht="12.75">
      <c r="C133" s="13"/>
      <c r="D133" s="35"/>
      <c r="E133" s="13"/>
      <c r="F133" s="13"/>
      <c r="G133" s="13"/>
      <c r="H133" s="13"/>
      <c r="I133" s="13"/>
    </row>
    <row r="134" spans="3:9" ht="12.75">
      <c r="C134" s="13"/>
      <c r="D134" s="35"/>
      <c r="E134" s="13"/>
      <c r="F134" s="13"/>
      <c r="G134" s="13"/>
      <c r="H134" s="13"/>
      <c r="I134" s="13"/>
    </row>
    <row r="135" spans="3:9" ht="12.75">
      <c r="C135" s="13"/>
      <c r="D135" s="35"/>
      <c r="E135" s="13"/>
      <c r="F135" s="13"/>
      <c r="G135" s="13"/>
      <c r="H135" s="13"/>
      <c r="I135" s="13"/>
    </row>
    <row r="136" spans="3:9" ht="12.75">
      <c r="C136" s="13"/>
      <c r="D136" s="35"/>
      <c r="E136" s="13"/>
      <c r="F136" s="13"/>
      <c r="G136" s="13"/>
      <c r="H136" s="13"/>
      <c r="I136" s="13"/>
    </row>
    <row r="137" spans="3:9" ht="12.75">
      <c r="C137" s="13"/>
      <c r="D137" s="35"/>
      <c r="E137" s="13"/>
      <c r="F137" s="13"/>
      <c r="G137" s="13"/>
      <c r="H137" s="13"/>
      <c r="I137" s="13"/>
    </row>
    <row r="138" spans="3:9" ht="12.75">
      <c r="C138" s="13"/>
      <c r="D138" s="35"/>
      <c r="E138" s="13"/>
      <c r="F138" s="13"/>
      <c r="G138" s="13"/>
      <c r="H138" s="13"/>
      <c r="I138" s="13"/>
    </row>
    <row r="139" spans="3:9" ht="12.75">
      <c r="C139" s="13"/>
      <c r="D139" s="35"/>
      <c r="E139" s="13"/>
      <c r="F139" s="13"/>
      <c r="G139" s="13"/>
      <c r="H139" s="13"/>
      <c r="I139" s="13"/>
    </row>
    <row r="140" spans="3:9" ht="12.75">
      <c r="C140" s="13"/>
      <c r="D140" s="35"/>
      <c r="E140" s="13"/>
      <c r="F140" s="13"/>
      <c r="G140" s="13"/>
      <c r="H140" s="13"/>
      <c r="I140" s="13"/>
    </row>
    <row r="141" spans="3:9" ht="12.75">
      <c r="C141" s="13"/>
      <c r="D141" s="35"/>
      <c r="E141" s="13"/>
      <c r="F141" s="13"/>
      <c r="G141" s="13"/>
      <c r="H141" s="13"/>
      <c r="I141" s="13"/>
    </row>
    <row r="142" spans="3:9" ht="12.75">
      <c r="C142" s="13"/>
      <c r="D142" s="35"/>
      <c r="E142" s="13"/>
      <c r="F142" s="13"/>
      <c r="G142" s="13"/>
      <c r="H142" s="13"/>
      <c r="I142" s="13"/>
    </row>
    <row r="143" spans="3:9" ht="12.75">
      <c r="C143" s="13"/>
      <c r="D143" s="35"/>
      <c r="E143" s="13"/>
      <c r="F143" s="13"/>
      <c r="G143" s="13"/>
      <c r="H143" s="13"/>
      <c r="I143" s="13"/>
    </row>
    <row r="144" spans="3:9" ht="12.75">
      <c r="C144" s="13"/>
      <c r="D144" s="35"/>
      <c r="E144" s="13"/>
      <c r="F144" s="13"/>
      <c r="G144" s="13"/>
      <c r="H144" s="13"/>
      <c r="I144" s="13"/>
    </row>
    <row r="145" spans="3:9" ht="12.75">
      <c r="C145" s="13"/>
      <c r="D145" s="35"/>
      <c r="E145" s="13"/>
      <c r="F145" s="13"/>
      <c r="G145" s="13"/>
      <c r="H145" s="13"/>
      <c r="I145" s="13"/>
    </row>
    <row r="146" spans="3:9" ht="12.75">
      <c r="C146" s="13"/>
      <c r="D146" s="35"/>
      <c r="E146" s="13"/>
      <c r="F146" s="13"/>
      <c r="G146" s="13"/>
      <c r="H146" s="13"/>
      <c r="I146" s="13"/>
    </row>
    <row r="147" spans="3:9" ht="12.75">
      <c r="C147" s="13"/>
      <c r="D147" s="35"/>
      <c r="E147" s="13"/>
      <c r="F147" s="13"/>
      <c r="G147" s="13"/>
      <c r="H147" s="13"/>
      <c r="I147" s="13"/>
    </row>
    <row r="148" spans="3:9" ht="12.75">
      <c r="C148" s="13"/>
      <c r="D148" s="35"/>
      <c r="E148" s="13"/>
      <c r="F148" s="13"/>
      <c r="G148" s="13"/>
      <c r="H148" s="13"/>
      <c r="I148" s="13"/>
    </row>
    <row r="149" spans="3:9" ht="12.75">
      <c r="C149" s="13"/>
      <c r="D149" s="35"/>
      <c r="E149" s="13"/>
      <c r="F149" s="13"/>
      <c r="G149" s="13"/>
      <c r="H149" s="13"/>
      <c r="I149" s="13"/>
    </row>
    <row r="150" spans="3:9" ht="12.75">
      <c r="C150" s="13"/>
      <c r="D150" s="35"/>
      <c r="E150" s="13"/>
      <c r="F150" s="13"/>
      <c r="G150" s="13"/>
      <c r="H150" s="13"/>
      <c r="I150" s="13"/>
    </row>
    <row r="151" spans="3:9" ht="12.75">
      <c r="C151" s="13"/>
      <c r="D151" s="35"/>
      <c r="E151" s="13"/>
      <c r="F151" s="13"/>
      <c r="G151" s="13"/>
      <c r="H151" s="13"/>
      <c r="I151" s="13"/>
    </row>
    <row r="152" spans="3:9" ht="12.75">
      <c r="C152" s="13"/>
      <c r="D152" s="35"/>
      <c r="E152" s="13"/>
      <c r="F152" s="13"/>
      <c r="G152" s="13"/>
      <c r="H152" s="13"/>
      <c r="I152" s="13"/>
    </row>
    <row r="153" spans="3:9" ht="12.75">
      <c r="C153" s="13"/>
      <c r="D153" s="35"/>
      <c r="E153" s="13"/>
      <c r="F153" s="13"/>
      <c r="G153" s="13"/>
      <c r="H153" s="13"/>
      <c r="I153" s="13"/>
    </row>
    <row r="154" spans="3:9" ht="12.75">
      <c r="C154" s="13"/>
      <c r="D154" s="35"/>
      <c r="E154" s="13"/>
      <c r="F154" s="13"/>
      <c r="G154" s="13"/>
      <c r="H154" s="13"/>
      <c r="I154" s="13"/>
    </row>
    <row r="155" spans="3:9" ht="12.75">
      <c r="C155" s="13"/>
      <c r="D155" s="35"/>
      <c r="E155" s="13"/>
      <c r="F155" s="13"/>
      <c r="G155" s="13"/>
      <c r="H155" s="13"/>
      <c r="I155" s="13"/>
    </row>
    <row r="156" spans="3:9" ht="12.75">
      <c r="C156" s="13"/>
      <c r="D156" s="35"/>
      <c r="E156" s="13"/>
      <c r="F156" s="13"/>
      <c r="G156" s="13"/>
      <c r="H156" s="13"/>
      <c r="I156" s="13"/>
    </row>
    <row r="157" spans="3:9" ht="12.75">
      <c r="C157" s="13"/>
      <c r="D157" s="35"/>
      <c r="E157" s="13"/>
      <c r="F157" s="13"/>
      <c r="G157" s="13"/>
      <c r="H157" s="13"/>
      <c r="I157" s="13"/>
    </row>
    <row r="158" spans="3:9" ht="12.75">
      <c r="C158" s="13"/>
      <c r="D158" s="35"/>
      <c r="E158" s="13"/>
      <c r="F158" s="13"/>
      <c r="G158" s="13"/>
      <c r="H158" s="13"/>
      <c r="I158" s="13"/>
    </row>
    <row r="159" spans="3:9" ht="12.75">
      <c r="C159" s="13"/>
      <c r="D159" s="35"/>
      <c r="E159" s="13"/>
      <c r="F159" s="13"/>
      <c r="G159" s="13"/>
      <c r="H159" s="13"/>
      <c r="I159" s="13"/>
    </row>
    <row r="160" spans="3:9" ht="12.75">
      <c r="C160" s="13"/>
      <c r="D160" s="35"/>
      <c r="E160" s="13"/>
      <c r="F160" s="13"/>
      <c r="G160" s="13"/>
      <c r="H160" s="13"/>
      <c r="I160" s="13"/>
    </row>
    <row r="161" spans="3:9" ht="12.75">
      <c r="C161" s="13"/>
      <c r="D161" s="35"/>
      <c r="E161" s="13"/>
      <c r="F161" s="13"/>
      <c r="G161" s="13"/>
      <c r="H161" s="13"/>
      <c r="I161" s="13"/>
    </row>
    <row r="162" spans="3:9" ht="12.75">
      <c r="C162" s="13"/>
      <c r="D162" s="35"/>
      <c r="E162" s="13"/>
      <c r="F162" s="13"/>
      <c r="G162" s="13"/>
      <c r="H162" s="13"/>
      <c r="I162" s="13"/>
    </row>
    <row r="163" spans="3:9" ht="12.75">
      <c r="C163" s="13"/>
      <c r="D163" s="35"/>
      <c r="E163" s="13"/>
      <c r="F163" s="13"/>
      <c r="G163" s="13"/>
      <c r="H163" s="13"/>
      <c r="I163" s="13"/>
    </row>
    <row r="164" spans="3:9" ht="12.75">
      <c r="C164" s="13"/>
      <c r="D164" s="35"/>
      <c r="E164" s="13"/>
      <c r="F164" s="13"/>
      <c r="G164" s="13"/>
      <c r="H164" s="13"/>
      <c r="I164" s="13"/>
    </row>
    <row r="165" spans="3:9" ht="12.75">
      <c r="C165" s="13"/>
      <c r="D165" s="35"/>
      <c r="E165" s="13"/>
      <c r="F165" s="13"/>
      <c r="G165" s="13"/>
      <c r="H165" s="13"/>
      <c r="I165" s="13"/>
    </row>
    <row r="166" spans="3:9" ht="12.75">
      <c r="C166" s="13"/>
      <c r="D166" s="35"/>
      <c r="E166" s="13"/>
      <c r="F166" s="13"/>
      <c r="G166" s="13"/>
      <c r="H166" s="13"/>
      <c r="I166" s="13"/>
    </row>
    <row r="167" spans="3:9" ht="12.75">
      <c r="C167" s="13"/>
      <c r="D167" s="35"/>
      <c r="E167" s="13"/>
      <c r="F167" s="13"/>
      <c r="G167" s="13"/>
      <c r="H167" s="13"/>
      <c r="I167" s="13"/>
    </row>
    <row r="168" spans="3:9" ht="12.75">
      <c r="C168" s="13"/>
      <c r="D168" s="35"/>
      <c r="E168" s="13"/>
      <c r="F168" s="13"/>
      <c r="G168" s="13"/>
      <c r="H168" s="13"/>
      <c r="I168" s="13"/>
    </row>
    <row r="169" spans="3:9" ht="12.75">
      <c r="C169" s="13"/>
      <c r="D169" s="35"/>
      <c r="E169" s="13"/>
      <c r="F169" s="13"/>
      <c r="G169" s="13"/>
      <c r="H169" s="13"/>
      <c r="I169" s="13"/>
    </row>
    <row r="170" spans="3:9" ht="12.75">
      <c r="C170" s="13"/>
      <c r="D170" s="35"/>
      <c r="E170" s="13"/>
      <c r="F170" s="13"/>
      <c r="G170" s="13"/>
      <c r="H170" s="13"/>
      <c r="I170" s="13"/>
    </row>
    <row r="171" spans="3:9" ht="12.75">
      <c r="C171" s="13"/>
      <c r="D171" s="35"/>
      <c r="E171" s="13"/>
      <c r="F171" s="13"/>
      <c r="G171" s="13"/>
      <c r="H171" s="13"/>
      <c r="I171" s="13"/>
    </row>
    <row r="172" spans="3:9" ht="12.75">
      <c r="C172" s="13"/>
      <c r="D172" s="35"/>
      <c r="E172" s="13"/>
      <c r="F172" s="13"/>
      <c r="G172" s="13"/>
      <c r="H172" s="13"/>
      <c r="I172" s="13"/>
    </row>
    <row r="173" spans="3:9" ht="12.75">
      <c r="C173" s="13"/>
      <c r="D173" s="35"/>
      <c r="E173" s="13"/>
      <c r="F173" s="13"/>
      <c r="G173" s="13"/>
      <c r="H173" s="13"/>
      <c r="I173" s="13"/>
    </row>
    <row r="174" spans="3:9" ht="12.75">
      <c r="C174" s="13"/>
      <c r="D174" s="35"/>
      <c r="E174" s="13"/>
      <c r="F174" s="13"/>
      <c r="G174" s="13"/>
      <c r="H174" s="13"/>
      <c r="I174" s="13"/>
    </row>
    <row r="175" spans="3:9" ht="12.75">
      <c r="C175" s="13"/>
      <c r="D175" s="35"/>
      <c r="E175" s="13"/>
      <c r="F175" s="13"/>
      <c r="G175" s="13"/>
      <c r="H175" s="13"/>
      <c r="I175" s="13"/>
    </row>
    <row r="176" spans="3:9" ht="12.75">
      <c r="C176" s="13"/>
      <c r="D176" s="35"/>
      <c r="E176" s="13"/>
      <c r="F176" s="13"/>
      <c r="G176" s="13"/>
      <c r="H176" s="13"/>
      <c r="I176" s="13"/>
    </row>
    <row r="177" spans="3:9" ht="12.75">
      <c r="C177" s="13"/>
      <c r="D177" s="35"/>
      <c r="E177" s="13"/>
      <c r="F177" s="13"/>
      <c r="G177" s="13"/>
      <c r="H177" s="13"/>
      <c r="I177" s="13"/>
    </row>
    <row r="178" spans="3:9" ht="12.75">
      <c r="C178" s="13"/>
      <c r="D178" s="35"/>
      <c r="E178" s="13"/>
      <c r="F178" s="13"/>
      <c r="G178" s="13"/>
      <c r="H178" s="13"/>
      <c r="I178" s="13"/>
    </row>
    <row r="179" spans="3:9" ht="12.75">
      <c r="C179" s="13"/>
      <c r="D179" s="35"/>
      <c r="E179" s="13"/>
      <c r="F179" s="13"/>
      <c r="G179" s="13"/>
      <c r="H179" s="13"/>
      <c r="I179" s="13"/>
    </row>
    <row r="180" spans="3:9" ht="12.75">
      <c r="C180" s="13"/>
      <c r="D180" s="35"/>
      <c r="E180" s="13"/>
      <c r="F180" s="13"/>
      <c r="G180" s="13"/>
      <c r="H180" s="13"/>
      <c r="I180" s="13"/>
    </row>
    <row r="181" spans="3:9" ht="12.75">
      <c r="C181" s="13"/>
      <c r="D181" s="35"/>
      <c r="E181" s="13"/>
      <c r="F181" s="13"/>
      <c r="G181" s="13"/>
      <c r="H181" s="13"/>
      <c r="I181" s="13"/>
    </row>
    <row r="182" spans="3:9" ht="12.75">
      <c r="C182" s="13"/>
      <c r="D182" s="35"/>
      <c r="E182" s="13"/>
      <c r="F182" s="13"/>
      <c r="G182" s="13"/>
      <c r="H182" s="13"/>
      <c r="I182" s="13"/>
    </row>
    <row r="183" spans="3:9" ht="12.75">
      <c r="C183" s="13"/>
      <c r="D183" s="35"/>
      <c r="E183" s="13"/>
      <c r="F183" s="13"/>
      <c r="G183" s="13"/>
      <c r="H183" s="13"/>
      <c r="I183" s="13"/>
    </row>
    <row r="184" spans="3:9" ht="12.75">
      <c r="C184" s="13"/>
      <c r="D184" s="35"/>
      <c r="E184" s="13"/>
      <c r="F184" s="13"/>
      <c r="G184" s="13"/>
      <c r="H184" s="13"/>
      <c r="I184" s="13"/>
    </row>
    <row r="185" spans="3:9" ht="12.75">
      <c r="C185" s="13"/>
      <c r="D185" s="35"/>
      <c r="E185" s="13"/>
      <c r="F185" s="13"/>
      <c r="G185" s="13"/>
      <c r="H185" s="13"/>
      <c r="I185" s="13"/>
    </row>
    <row r="186" spans="3:9" ht="12.75">
      <c r="C186" s="13"/>
      <c r="D186" s="35"/>
      <c r="E186" s="13"/>
      <c r="F186" s="13"/>
      <c r="G186" s="13"/>
      <c r="H186" s="13"/>
      <c r="I186" s="13"/>
    </row>
    <row r="187" spans="3:9" ht="12.75">
      <c r="C187" s="13"/>
      <c r="D187" s="35"/>
      <c r="E187" s="13"/>
      <c r="F187" s="13"/>
      <c r="G187" s="13"/>
      <c r="H187" s="13"/>
      <c r="I187" s="13"/>
    </row>
    <row r="188" spans="3:9" ht="12.75">
      <c r="C188" s="13"/>
      <c r="D188" s="35"/>
      <c r="E188" s="13"/>
      <c r="F188" s="13"/>
      <c r="G188" s="13"/>
      <c r="H188" s="13"/>
      <c r="I188" s="13"/>
    </row>
    <row r="189" spans="3:9" ht="12.75">
      <c r="C189" s="13"/>
      <c r="D189" s="35"/>
      <c r="E189" s="13"/>
      <c r="F189" s="13"/>
      <c r="G189" s="13"/>
      <c r="H189" s="13"/>
      <c r="I189" s="13"/>
    </row>
    <row r="190" spans="3:9" ht="12.75">
      <c r="C190" s="13"/>
      <c r="D190" s="35"/>
      <c r="E190" s="13"/>
      <c r="F190" s="13"/>
      <c r="G190" s="13"/>
      <c r="H190" s="13"/>
      <c r="I190" s="13"/>
    </row>
    <row r="191" spans="3:9" ht="12.75">
      <c r="C191" s="13"/>
      <c r="D191" s="35"/>
      <c r="E191" s="13"/>
      <c r="F191" s="13"/>
      <c r="G191" s="13"/>
      <c r="H191" s="13"/>
      <c r="I191" s="13"/>
    </row>
    <row r="192" spans="3:9" ht="12.75">
      <c r="C192" s="13"/>
      <c r="D192" s="35"/>
      <c r="E192" s="13"/>
      <c r="F192" s="13"/>
      <c r="G192" s="13"/>
      <c r="H192" s="13"/>
      <c r="I192" s="13"/>
    </row>
    <row r="193" spans="3:9" ht="12.75">
      <c r="C193" s="13"/>
      <c r="D193" s="35"/>
      <c r="E193" s="13"/>
      <c r="F193" s="13"/>
      <c r="G193" s="13"/>
      <c r="H193" s="13"/>
      <c r="I193" s="13"/>
    </row>
  </sheetData>
  <sheetProtection password="E1E0"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5" bottom="0.25" header="0.55" footer="0.5"/>
  <pageSetup horizontalDpi="600" verticalDpi="600" orientation="landscape" scale="7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shfindley</cp:lastModifiedBy>
  <cp:lastPrinted>2008-03-10T15:41:53Z</cp:lastPrinted>
  <dcterms:created xsi:type="dcterms:W3CDTF">1997-11-05T19:49:33Z</dcterms:created>
  <dcterms:modified xsi:type="dcterms:W3CDTF">2008-03-10T16:11:39Z</dcterms:modified>
  <cp:category/>
  <cp:version/>
  <cp:contentType/>
  <cp:contentStatus/>
</cp:coreProperties>
</file>